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septi\"/>
    </mc:Choice>
  </mc:AlternateContent>
  <xr:revisionPtr revIDLastSave="0" documentId="8_{4DB1EA90-292D-4D6C-96E3-84A73F74CBDA}" xr6:coauthVersionLast="47" xr6:coauthVersionMax="47" xr10:uidLastSave="{00000000-0000-0000-0000-000000000000}"/>
  <bookViews>
    <workbookView xWindow="5835" yWindow="345" windowWidth="12915" windowHeight="7935" xr2:uid="{CD9FC4F7-8731-4709-878F-F072156F8594}"/>
  </bookViews>
  <sheets>
    <sheet name="CONTRATADOS" sheetId="2" r:id="rId1"/>
    <sheet name="Hoja1" sheetId="1" r:id="rId2"/>
  </sheets>
  <externalReferences>
    <externalReference r:id="rId3"/>
  </externalReferences>
  <definedNames>
    <definedName name="_xlnm.Print_Area" localSheetId="0">CONTRATADOS!$A$1:$M$86</definedName>
    <definedName name="_xlnm.Print_Titles" localSheetId="0">CONTRATADOS!$1:$7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K8" i="2"/>
  <c r="E9" i="2"/>
  <c r="F9" i="2"/>
  <c r="K9" i="2"/>
  <c r="E10" i="2"/>
  <c r="F10" i="2"/>
  <c r="K10" i="2"/>
  <c r="E11" i="2"/>
  <c r="F11" i="2"/>
  <c r="K11" i="2"/>
  <c r="E12" i="2"/>
  <c r="F12" i="2"/>
  <c r="K12" i="2"/>
  <c r="E13" i="2"/>
  <c r="F13" i="2"/>
  <c r="K13" i="2"/>
  <c r="E14" i="2"/>
  <c r="F14" i="2"/>
  <c r="K14" i="2"/>
  <c r="E15" i="2"/>
  <c r="F15" i="2"/>
  <c r="K15" i="2"/>
  <c r="E16" i="2"/>
  <c r="F16" i="2"/>
  <c r="K16" i="2"/>
  <c r="E17" i="2"/>
  <c r="F17" i="2"/>
  <c r="K17" i="2"/>
  <c r="E18" i="2"/>
  <c r="F18" i="2"/>
  <c r="K18" i="2"/>
  <c r="E19" i="2"/>
  <c r="F19" i="2"/>
  <c r="K19" i="2"/>
  <c r="E20" i="2"/>
  <c r="F20" i="2"/>
  <c r="K20" i="2"/>
  <c r="E21" i="2"/>
  <c r="F21" i="2"/>
  <c r="K21" i="2"/>
  <c r="E22" i="2"/>
  <c r="F22" i="2"/>
  <c r="K22" i="2"/>
  <c r="E23" i="2"/>
  <c r="F23" i="2"/>
  <c r="K23" i="2"/>
  <c r="E24" i="2"/>
  <c r="F24" i="2"/>
  <c r="K24" i="2"/>
  <c r="E25" i="2"/>
  <c r="F25" i="2"/>
  <c r="K25" i="2"/>
  <c r="E26" i="2"/>
  <c r="F26" i="2"/>
  <c r="K26" i="2"/>
  <c r="E27" i="2"/>
  <c r="F27" i="2"/>
  <c r="K27" i="2"/>
  <c r="E28" i="2"/>
  <c r="F28" i="2"/>
  <c r="K28" i="2"/>
  <c r="E29" i="2"/>
  <c r="F29" i="2"/>
  <c r="K29" i="2"/>
  <c r="E30" i="2"/>
  <c r="F30" i="2"/>
  <c r="K30" i="2"/>
  <c r="E31" i="2"/>
  <c r="F31" i="2"/>
  <c r="K31" i="2"/>
  <c r="E32" i="2"/>
  <c r="F32" i="2"/>
  <c r="K32" i="2"/>
  <c r="E33" i="2"/>
  <c r="F33" i="2"/>
  <c r="K33" i="2"/>
  <c r="E34" i="2"/>
  <c r="F34" i="2"/>
  <c r="K34" i="2"/>
  <c r="E35" i="2"/>
  <c r="F35" i="2"/>
  <c r="K35" i="2"/>
  <c r="E36" i="2"/>
  <c r="F36" i="2"/>
  <c r="K36" i="2"/>
  <c r="E37" i="2"/>
  <c r="F37" i="2"/>
  <c r="K37" i="2"/>
  <c r="E38" i="2"/>
  <c r="F38" i="2"/>
  <c r="K38" i="2"/>
  <c r="E39" i="2"/>
  <c r="F39" i="2"/>
  <c r="K39" i="2"/>
  <c r="E40" i="2"/>
  <c r="F40" i="2"/>
  <c r="K40" i="2"/>
  <c r="E41" i="2"/>
  <c r="F41" i="2"/>
  <c r="K41" i="2"/>
  <c r="E42" i="2"/>
  <c r="F42" i="2"/>
  <c r="K42" i="2"/>
  <c r="E43" i="2"/>
  <c r="F43" i="2"/>
  <c r="K43" i="2"/>
  <c r="E44" i="2"/>
  <c r="F44" i="2"/>
  <c r="K44" i="2"/>
  <c r="E45" i="2"/>
  <c r="F45" i="2"/>
  <c r="K45" i="2"/>
  <c r="E46" i="2"/>
  <c r="F46" i="2"/>
  <c r="K46" i="2"/>
  <c r="E47" i="2"/>
  <c r="F47" i="2"/>
  <c r="K47" i="2"/>
  <c r="E48" i="2"/>
  <c r="F48" i="2"/>
  <c r="K48" i="2"/>
  <c r="E49" i="2"/>
  <c r="F49" i="2"/>
  <c r="K49" i="2"/>
  <c r="E50" i="2"/>
  <c r="F50" i="2"/>
  <c r="K50" i="2"/>
  <c r="E51" i="2"/>
  <c r="F51" i="2"/>
  <c r="K51" i="2"/>
  <c r="E52" i="2"/>
  <c r="F52" i="2"/>
  <c r="K52" i="2"/>
  <c r="E53" i="2"/>
  <c r="F53" i="2"/>
  <c r="K53" i="2"/>
  <c r="E54" i="2"/>
  <c r="F54" i="2"/>
  <c r="K54" i="2"/>
  <c r="E55" i="2"/>
  <c r="F55" i="2"/>
  <c r="K55" i="2"/>
  <c r="E56" i="2"/>
  <c r="F56" i="2"/>
  <c r="K56" i="2"/>
  <c r="E57" i="2"/>
  <c r="F57" i="2"/>
  <c r="K57" i="2"/>
  <c r="E58" i="2"/>
  <c r="F58" i="2"/>
  <c r="K58" i="2"/>
  <c r="E59" i="2"/>
  <c r="F59" i="2"/>
  <c r="K59" i="2"/>
  <c r="E60" i="2"/>
  <c r="F60" i="2"/>
  <c r="K60" i="2"/>
  <c r="E61" i="2"/>
  <c r="F61" i="2"/>
  <c r="K61" i="2"/>
  <c r="E62" i="2"/>
  <c r="F62" i="2"/>
  <c r="K62" i="2"/>
  <c r="E63" i="2"/>
  <c r="F63" i="2"/>
  <c r="K63" i="2"/>
  <c r="E64" i="2"/>
  <c r="F64" i="2"/>
  <c r="K64" i="2"/>
  <c r="E65" i="2"/>
  <c r="F65" i="2"/>
  <c r="K65" i="2"/>
  <c r="E66" i="2"/>
  <c r="F66" i="2"/>
  <c r="K66" i="2"/>
  <c r="E67" i="2"/>
  <c r="F67" i="2"/>
  <c r="K67" i="2"/>
  <c r="E68" i="2"/>
  <c r="F68" i="2"/>
  <c r="K68" i="2"/>
  <c r="E69" i="2"/>
  <c r="F69" i="2"/>
  <c r="K69" i="2"/>
  <c r="E70" i="2"/>
  <c r="F70" i="2"/>
  <c r="K70" i="2"/>
  <c r="E71" i="2"/>
  <c r="F71" i="2"/>
  <c r="K71" i="2"/>
  <c r="E72" i="2"/>
  <c r="F72" i="2"/>
  <c r="K72" i="2"/>
  <c r="E73" i="2"/>
  <c r="F73" i="2"/>
  <c r="K73" i="2"/>
  <c r="E74" i="2"/>
  <c r="F74" i="2"/>
  <c r="K74" i="2"/>
  <c r="E75" i="2"/>
  <c r="F75" i="2"/>
  <c r="K75" i="2"/>
  <c r="E76" i="2"/>
  <c r="F76" i="2"/>
  <c r="K76" i="2"/>
  <c r="E77" i="2"/>
  <c r="F77" i="2"/>
  <c r="K77" i="2"/>
  <c r="E78" i="2"/>
  <c r="F78" i="2"/>
  <c r="K78" i="2"/>
  <c r="B79" i="2"/>
  <c r="G79" i="2"/>
  <c r="H79" i="2"/>
  <c r="I79" i="2"/>
  <c r="J79" i="2"/>
  <c r="K79" i="2"/>
  <c r="L79" i="2"/>
</calcChain>
</file>

<file path=xl/sharedStrings.xml><?xml version="1.0" encoding="utf-8"?>
<sst xmlns="http://schemas.openxmlformats.org/spreadsheetml/2006/main" count="374" uniqueCount="153">
  <si>
    <t>Directora de Recursos Humanos</t>
  </si>
  <si>
    <t>ANA M. CASTILLO QUEVEDO</t>
  </si>
  <si>
    <t>TOTAL</t>
  </si>
  <si>
    <t>F</t>
  </si>
  <si>
    <t>CONTRATADOS</t>
  </si>
  <si>
    <t>VICEMINISTERIO DE IDENTIDAD CULTURAL Y C</t>
  </si>
  <si>
    <t>VIGILANTE DE SALA</t>
  </si>
  <si>
    <t>RISSELYS DURAN PADILLA</t>
  </si>
  <si>
    <t>M</t>
  </si>
  <si>
    <t>VICEMINISTERIO DE CREATIVIDAD Y FORMACIO</t>
  </si>
  <si>
    <t>DIRECTOR (A)</t>
  </si>
  <si>
    <t>RAFAEL DAVID ALMENGOD RAPOSO</t>
  </si>
  <si>
    <t>ASISTENTE</t>
  </si>
  <si>
    <t>MARTHA BEATRIZ SILFA AQUINO</t>
  </si>
  <si>
    <t>TEATRO NACIONAL</t>
  </si>
  <si>
    <t>ENCARGADO DE PLANIFICACION</t>
  </si>
  <si>
    <t>ROSARIO JOSELINE NOLASCO DE MOTA</t>
  </si>
  <si>
    <t>DIRECTOR (A) TECNICO (A)</t>
  </si>
  <si>
    <t>MILTON CRUZ SANCHEZ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</si>
  <si>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</si>
  <si>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</si>
  <si>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</si>
  <si>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</si>
  <si>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</si>
  <si>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</si>
  <si>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</si>
  <si>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</si>
  <si>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OFICINA MUNICIPAL DE LA CULTURA</t>
  </si>
  <si>
    <t>ENCARGADO MUNICIPAL</t>
  </si>
  <si>
    <t>CARINA DEYANIRA LAVANDIER TAVERAS</t>
  </si>
  <si>
    <t>OFICINA DE ACCESO A LA INFORMACION OAI</t>
  </si>
  <si>
    <t>ENCARGADO (A)</t>
  </si>
  <si>
    <t>ELIAS ALBERTO PEREZ PERDOMO</t>
  </si>
  <si>
    <t>MINISTERIO DE CULTURA</t>
  </si>
  <si>
    <t>DIRECTOR(A) DE GABINETE</t>
  </si>
  <si>
    <t>OCTAVIO AUGUSTO MEJIA RICART DELGADO</t>
  </si>
  <si>
    <t>ASESOR (A)</t>
  </si>
  <si>
    <t>LISETTE IVONNE MATILDE VEGA SANZ DE</t>
  </si>
  <si>
    <t>GRAN TEATRO DEL CIBAO</t>
  </si>
  <si>
    <t>ENC. COMPRAS</t>
  </si>
  <si>
    <t>DAYSI MIGUELINA JIMENEZ DE SECLI</t>
  </si>
  <si>
    <t>DIVISION DE TRANSPORTE</t>
  </si>
  <si>
    <t>CHOFER</t>
  </si>
  <si>
    <t>JUAN FRANCISCO GARCIA VALERIO</t>
  </si>
  <si>
    <t>FRANCISCO RAMON ACOSTA CASTILLO</t>
  </si>
  <si>
    <t>DIRECCION REGIONAL CULTURAL</t>
  </si>
  <si>
    <t>COORDINADOR (A)</t>
  </si>
  <si>
    <t>JESUS AUGUSTO DEL CASTILLO BAEZ</t>
  </si>
  <si>
    <t>DIRECCION NACIONAL DE PATRIMONIO MONUMEN</t>
  </si>
  <si>
    <t>ASISTENTE  TECNICA</t>
  </si>
  <si>
    <t>YAMILE SANDRA RODRIGUEZ ASILIS</t>
  </si>
  <si>
    <t>ANALISTA PROYECTOS</t>
  </si>
  <si>
    <t>VIVIAN ARLENE MATEO CORADIN</t>
  </si>
  <si>
    <t>AUXILIAR</t>
  </si>
  <si>
    <t>EURYS NOEL PAREDES RODRIGUEZ</t>
  </si>
  <si>
    <t>ANNABEL MARIA HIRALDO MEDINA</t>
  </si>
  <si>
    <t>DIRECCION JURIDICA</t>
  </si>
  <si>
    <t>ABOGADO (A)</t>
  </si>
  <si>
    <t>ORBIS MIGUEL BELTRE</t>
  </si>
  <si>
    <t>ELIAS MORA COLON</t>
  </si>
  <si>
    <t>DIRECCION GENERAL DE MUSEOS</t>
  </si>
  <si>
    <t>YONATHAN MAURICIO GARCIA DURAN</t>
  </si>
  <si>
    <t>YENDY BIENVENIDA DOMINGUEZ JIMENEZ</t>
  </si>
  <si>
    <t>JARDINERO (A)</t>
  </si>
  <si>
    <t>WILSON ANTONIO RAMIREZ DIAZ</t>
  </si>
  <si>
    <t>COORD. DE RECURSOS HUMANOS</t>
  </si>
  <si>
    <t>WALDIN ARTURO MENDEZ ANDUJAR</t>
  </si>
  <si>
    <t>RUTH ESTHER GUILLEN PUNTIER</t>
  </si>
  <si>
    <t>PEDRO MICHAEL SANTANA PAEZ</t>
  </si>
  <si>
    <t>PAMELA LISBETH BAEZ</t>
  </si>
  <si>
    <t>SERENO</t>
  </si>
  <si>
    <t>ODALIS PAULINO CORREA</t>
  </si>
  <si>
    <t>NIKAURY MANZUETA DIAZ</t>
  </si>
  <si>
    <t>SUPERVISOR (A)</t>
  </si>
  <si>
    <t>MARIA MAGDALENA PATIÑO DE LOS SANTOS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</si>
  <si>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</si>
  <si>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</si>
  <si>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</si>
  <si>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</si>
  <si>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</si>
  <si>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HENRIK EUCLIDES SOLANO AVILA</t>
  </si>
  <si>
    <t>ELIZABETH PUJOLS PEREZ</t>
  </si>
  <si>
    <t>CARMEN IDELIS GARCIA BRITO</t>
  </si>
  <si>
    <t>ASHLY ESMERALDA CASTRO CANELA</t>
  </si>
  <si>
    <t>ENCARGADO DE SERVICIOS GENERAL</t>
  </si>
  <si>
    <t>ANDRES DE LA ROSA ECHAVARRIA</t>
  </si>
  <si>
    <t>DIRECCION DE REVISION Y FISCALIZACION</t>
  </si>
  <si>
    <t>MELANIA UBRI NOLASCO</t>
  </si>
  <si>
    <t>DIRECCION DE RECURSOS HUMANOS</t>
  </si>
  <si>
    <t>PSICOLOGO (A)</t>
  </si>
  <si>
    <t>KAREN ALEJANDRA TRONCOSO RAMOS</t>
  </si>
  <si>
    <t>DIRECCION DE PLANIFICACION Y DESARROLLO</t>
  </si>
  <si>
    <t>MARIELLE MONIQUE VALDEZ JORGE</t>
  </si>
  <si>
    <t>SECRETARIA</t>
  </si>
  <si>
    <t>LOURDES YDALIZA SUZAÑA</t>
  </si>
  <si>
    <t>DIRECCION DE FORMACION Y CAPACITACION EN</t>
  </si>
  <si>
    <t>LADY LAURA LIRIANO BALBI</t>
  </si>
  <si>
    <t>DIRECCION DE COMUNICACIONES</t>
  </si>
  <si>
    <t>ENCARGADA DE RELACIONES PUBLIC</t>
  </si>
  <si>
    <t>MARIA DEL PILAR HERNANDEZ DE HERRERA</t>
  </si>
  <si>
    <t>DAHIANNA WHITE DE LOS SANTOS</t>
  </si>
  <si>
    <t>FOTOGRAFO (A)</t>
  </si>
  <si>
    <t>CESAR ANTONIO GUZMAN BENCOSME</t>
  </si>
  <si>
    <t>DEPARTAMENTO DE VINCULACION INTERINSTITU</t>
  </si>
  <si>
    <t>SILFIDES MIGUELINA LANDESTOY TEJEDA</t>
  </si>
  <si>
    <t>MARIELLE DENISE DE LUNA GUZMAN</t>
  </si>
  <si>
    <t>DEPARTAMENTO DE TECNOLOGIA DE LA INFORMA</t>
  </si>
  <si>
    <t>MIGUEL ANGEL DURAN HERNANDEZ</t>
  </si>
  <si>
    <t>DEPARTAMENTO DE SERVICIOS GENERALES</t>
  </si>
  <si>
    <t>ANTONIO ANDRES PERPIÑAN SENCION</t>
  </si>
  <si>
    <t>DEPARTAMENTO DE PROTOCOLO Y EVENTOS</t>
  </si>
  <si>
    <t>YAHAIRA MARGARITA TORREZ QUEZADA</t>
  </si>
  <si>
    <t>LEILA ALTAGRACIA VALENZUELA PEREZ</t>
  </si>
  <si>
    <t>DEPARTAMENTO DE INVENTARIO DE BIENES CUL</t>
  </si>
  <si>
    <t>ARQUITECTO (A)</t>
  </si>
  <si>
    <t>EDDY RICHARD MARTELL BRAZOBAN</t>
  </si>
  <si>
    <t>AUXILIAR BIBLIOTECA</t>
  </si>
  <si>
    <t>AMANDA JESSICA ANDRICKSON DE BURGOS</t>
  </si>
  <si>
    <t>DEPARTAMENTO DE INFRAESTRUCTURA</t>
  </si>
  <si>
    <t>MAXIMO MICHEL GUZMAN PERICHE</t>
  </si>
  <si>
    <t>DEPARTAMENTO DE DESARROLLO INSTITUCIONAL</t>
  </si>
  <si>
    <t>ANALISTA</t>
  </si>
  <si>
    <t>FERNANDO JOSE RAFAEL ALVAREZ BELLO</t>
  </si>
  <si>
    <t>DANIA MERCEDES FERMIN GONZALEZ</t>
  </si>
  <si>
    <t>ANTERIS BELNES BURGOS FERRERAS</t>
  </si>
  <si>
    <t>DEPARTAMENTO DE CORRESPONDENCIA Y ARCHIV</t>
  </si>
  <si>
    <t>ANGELICA AMIRIS RIVERA GUZMAN</t>
  </si>
  <si>
    <t>DEPARTAMENTO DE COMPRAS Y CONTRATACIONES</t>
  </si>
  <si>
    <t>MARCOS FABIAN GARCIA ENCARNACION</t>
  </si>
  <si>
    <t>LUIS JOSE ANTIGAS RAMIREZ ROQUES</t>
  </si>
  <si>
    <t>ASESOR(A) LEGAL</t>
  </si>
  <si>
    <t>DIEGO FEDERICO JOSE INFANTE HENRIQUE</t>
  </si>
  <si>
    <t>COMISION NACIONAL DE ESPECTACULOS PUBLIC</t>
  </si>
  <si>
    <t>PRESIDENTE</t>
  </si>
  <si>
    <t>JOSE ALTAGRACIA BAEZ DE LEON</t>
  </si>
  <si>
    <t>CENTRO DE LA CULTURA DE SANTIAGO</t>
  </si>
  <si>
    <t>ROBINSON BERNABE AYBAR</t>
  </si>
  <si>
    <t>GENERO</t>
  </si>
  <si>
    <t>ING. NETO</t>
  </si>
  <si>
    <t>OTROS DESC.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</si>
  <si>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</si>
  <si>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</si>
  <si>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</si>
  <si>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</si>
  <si>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</si>
  <si>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</si>
  <si>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</si>
  <si>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</si>
  <si>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</si>
  <si>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</si>
  <si>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DEL PERSONAL CONTRATADOS EN SERVICIOS - CORRESPONDIENTE AL MES DE SEPTIEMBRE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</si>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</sst>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"/>
    <numFmt numFmtId="166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 vertical="top"/>
    </xf>
    <xf numFmtId="0" fontId="6" fillId="0" borderId="1" xfId="1" applyFont="1" applyBorder="1" applyAlignment="1">
      <alignment horizontal="center"/>
    </xf>
    <xf numFmtId="164" fontId="4" fillId="0" borderId="2" xfId="0" applyNumberFormat="1" applyFont="1" applyBorder="1" applyAlignment="1">
      <alignment vertical="top"/>
    </xf>
    <xf numFmtId="166" fontId="4" fillId="0" borderId="2" xfId="0" applyNumberFormat="1" applyFont="1" applyBorder="1" applyAlignment="1">
      <alignment horizontal="center" vertical="top"/>
    </xf>
    <xf numFmtId="0" fontId="6" fillId="0" borderId="2" xfId="1" applyFont="1" applyBorder="1"/>
    <xf numFmtId="0" fontId="6" fillId="0" borderId="3" xfId="1" applyFont="1" applyBorder="1"/>
    <xf numFmtId="164" fontId="4" fillId="0" borderId="2" xfId="2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164" fontId="0" fillId="0" borderId="2" xfId="2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3">
    <cellStyle name="Millares 2" xfId="2" xr:uid="{85F99EF3-F0D6-44E1-BCF4-F160C142D52B}"/>
    <cellStyle name="Normal" xfId="0" builtinId="0"/>
    <cellStyle name="Normal_Hoja1" xfId="1" xr:uid="{05B14B7C-E9EA-4019-9D1A-AC2EB261FA08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34779" cy="1239663"/>
    <xdr:pic>
      <xdr:nvPicPr>
        <xdr:cNvPr id="2" name="Imagen 1">
          <a:extLst>
            <a:ext uri="{FF2B5EF4-FFF2-40B4-BE49-F238E27FC236}">
              <a16:creationId xmlns:a16="http://schemas.microsoft.com/office/drawing/2014/main" id="{6D2DC419-0A17-44E9-9911-120CEFCF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96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9-SEPTIEMBRE-2021-NOMINA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ILTRO"/>
      <sheetName val="CARGOS"/>
      <sheetName val="COMP.SEG."/>
      <sheetName val="CONTRATADO CARGO DE CARRERA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C6E0EC-2307-43CA-8CF7-330286CF5FC9}" name="Tabla79" displayName="Tabla79" ref="A7:M79" totalsRowCount="1" headerRowDxfId="29" dataDxfId="28" totalsRowDxfId="27">
  <autoFilter ref="A7:M78" xr:uid="{9EBF50F8-8E86-44E2-9E58-CA6A8F54C062}"/>
  <sortState xmlns:xlrd2="http://schemas.microsoft.com/office/spreadsheetml/2017/richdata2" ref="A8:M78">
    <sortCondition ref="C8:C78"/>
    <sortCondition ref="A8:A78"/>
  </sortState>
  <tableColumns count="13">
    <tableColumn id="1" xr3:uid="{902B2652-4C53-4277-AA16-C259BD267790}" name="NOMBRE Y APELLIDO" totalsRowLabel="TOTAL" dataDxfId="25" totalsRowDxfId="26"/>
    <tableColumn id="2" xr3:uid="{0234A17A-D0B0-4333-AE1B-2335C9C8F983}" name="CARGO" totalsRowFunction="count" dataDxfId="23" totalsRowDxfId="24"/>
    <tableColumn id="3" xr3:uid="{837759EB-761F-464F-B22E-D5A0708FCC91}" name="DIRECCIÓN O DEPARTAMENTO" dataDxfId="21" totalsRowDxfId="22"/>
    <tableColumn id="4" xr3:uid="{D3DC9158-452B-49BB-AFC7-509602987AAD}" name="CATEGORIA DEL SERVIDOR" dataDxfId="19" totalsRowDxfId="20"/>
    <tableColumn id="14" xr3:uid="{725444E6-BC2B-4A4C-AD80-1284A61B72E3}" name="DESDE" dataDxfId="17" totalsRowDxfId="18">
      <calculatedColumnFormula>VLOOKUP(Tabla79[[#This Row],[NOMBRE Y APELLIDO]],[1]!TCONT[#All],3,FALSE)</calculatedColumnFormula>
    </tableColumn>
    <tableColumn id="15" xr3:uid="{3469AEB1-8CA4-407D-B524-E4394DDA5752}" name="HASTA" dataDxfId="15" totalsRowDxfId="16">
      <calculatedColumnFormula>VLOOKUP(Tabla79[[#This Row],[NOMBRE Y APELLIDO]],[1]!TCONT[#All],4,FALSE)</calculatedColumnFormula>
    </tableColumn>
    <tableColumn id="5" xr3:uid="{39E189EA-3A1A-4210-B32E-54BE60B2581C}" name="INGRESO BRUTO" totalsRowFunction="sum" dataDxfId="13" totalsRowDxfId="14"/>
    <tableColumn id="8" xr3:uid="{EB515CFE-B2A9-405E-8A34-05BB6800E971}" name="ISR" totalsRowFunction="sum" dataDxfId="11" totalsRowDxfId="12"/>
    <tableColumn id="9" xr3:uid="{D4A78A6D-D926-4647-8CA0-46F052E37106}" name="SFS" totalsRowFunction="sum" dataDxfId="9" totalsRowDxfId="10"/>
    <tableColumn id="7" xr3:uid="{52CC3CF5-7C14-43E5-B4C3-12BA94D21237}" name="AFP" totalsRowFunction="sum" dataDxfId="7" totalsRowDxfId="8"/>
    <tableColumn id="11" xr3:uid="{5E8C253B-3A8F-4595-910B-13DAB64F3763}" name="OTROS DESC." totalsRowFunction="sum" dataDxfId="5" totalsRowDxfId="6">
      <calculatedColumnFormula>Tabla79[[#This Row],[INGRESO BRUTO]]-Tabla79[[#This Row],[ING. NETO]]-Tabla79[[#This Row],[ISR]]-Tabla79[[#This Row],[SFS]]-Tabla79[[#This Row],[AFP]]</calculatedColumnFormula>
    </tableColumn>
    <tableColumn id="12" xr3:uid="{0C14D9D5-4725-4635-B827-74FDE7F3207C}" name="ING. NETO" totalsRowFunction="sum" dataDxfId="3" totalsRowDxfId="4"/>
    <tableColumn id="10" xr3:uid="{F51535D3-2D5B-4CEF-9A38-CF53E285DB4F}" name="GENERO" dataDxfId="1" totalsRowDxfId="2" dataCellStyle="Normal_Hoja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652D-136E-4F2B-84CB-A1598DA31CA6}">
  <sheetPr>
    <tabColor rgb="FF002060"/>
    <pageSetUpPr fitToPage="1"/>
  </sheetPr>
  <dimension ref="A1:M86"/>
  <sheetViews>
    <sheetView tabSelected="1" view="pageBreakPreview" topLeftCell="A7" zoomScaleNormal="100" zoomScaleSheetLayoutView="100" workbookViewId="0">
      <selection activeCell="A7" sqref="A7"/>
    </sheetView>
  </sheetViews>
  <sheetFormatPr baseColWidth="10" defaultRowHeight="15"/>
  <cols>
    <col min="1" max="1" width="39.42578125" style="1" customWidth="1"/>
    <col min="2" max="2" width="33.5703125" style="1" bestFit="1" customWidth="1"/>
    <col min="3" max="3" width="46.7109375" style="1" customWidth="1"/>
    <col min="4" max="4" width="14.42578125" style="1" bestFit="1" customWidth="1"/>
    <col min="5" max="6" width="11.85546875" style="1" bestFit="1" customWidth="1"/>
    <col min="7" max="7" width="14.85546875" style="1" bestFit="1" customWidth="1"/>
    <col min="8" max="10" width="11.5703125" style="1" bestFit="1" customWidth="1"/>
    <col min="11" max="11" width="11" style="1" bestFit="1" customWidth="1"/>
    <col min="12" max="12" width="13.140625" style="1" bestFit="1" customWidth="1"/>
    <col min="13" max="13" width="7.42578125" style="1" bestFit="1" customWidth="1"/>
    <col min="14" max="16384" width="11.42578125" style="1"/>
  </cols>
  <sheetData>
    <row r="1" spans="1:13">
      <c r="C1" s="2"/>
      <c r="D1" s="2"/>
      <c r="E1" s="2"/>
      <c r="F1" s="2"/>
      <c r="G1" s="2"/>
      <c r="H1" s="2"/>
      <c r="I1" s="2"/>
      <c r="J1" s="2"/>
      <c r="K1" s="2"/>
      <c r="L1" s="21"/>
      <c r="M1" s="2"/>
    </row>
    <row r="2" spans="1:1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B3" s="25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B4" s="24" t="s">
        <v>151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.75">
      <c r="B5" s="23" t="s">
        <v>150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3.25" customHeight="1">
      <c r="C6" s="22"/>
      <c r="D6" s="22"/>
      <c r="E6" s="22"/>
      <c r="F6" s="22"/>
      <c r="G6" s="22"/>
      <c r="H6" s="22"/>
      <c r="I6" s="22"/>
      <c r="J6" s="22"/>
      <c r="K6" s="22"/>
      <c r="L6" s="22"/>
      <c r="M6" s="21"/>
    </row>
    <row r="7" spans="1:13" ht="24.75" customHeight="1">
      <c r="A7" s="20" t="s">
        <v>149</v>
      </c>
      <c r="B7" s="20" t="s">
        <v>148</v>
      </c>
      <c r="C7" s="20" t="s">
        <v>147</v>
      </c>
      <c r="D7" s="20" t="s">
        <v>146</v>
      </c>
      <c r="E7" s="19" t="s">
        <v>145</v>
      </c>
      <c r="F7" s="19" t="s">
        <v>144</v>
      </c>
      <c r="G7" s="19" t="s">
        <v>143</v>
      </c>
      <c r="H7" s="19" t="s">
        <v>142</v>
      </c>
      <c r="I7" s="19" t="s">
        <v>141</v>
      </c>
      <c r="J7" s="19" t="s">
        <v>140</v>
      </c>
      <c r="K7" s="19" t="s">
        <v>139</v>
      </c>
      <c r="L7" s="19" t="s">
        <v>138</v>
      </c>
      <c r="M7" s="18" t="s">
        <v>137</v>
      </c>
    </row>
    <row r="8" spans="1:13">
      <c r="A8" s="11" t="s">
        <v>136</v>
      </c>
      <c r="B8" s="10" t="s">
        <v>31</v>
      </c>
      <c r="C8" s="10" t="s">
        <v>135</v>
      </c>
      <c r="D8" s="10" t="s">
        <v>4</v>
      </c>
      <c r="E8" s="9">
        <f>VLOOKUP(Tabla79[[#This Row],[NOMBRE Y APELLIDO]],[1]!TCONT[#All],3,FALSE)</f>
        <v>44136</v>
      </c>
      <c r="F8" s="9">
        <f>VLOOKUP(Tabla79[[#This Row],[NOMBRE Y APELLIDO]],[1]!TCONT[#All],4,FALSE)</f>
        <v>44501</v>
      </c>
      <c r="G8" s="17">
        <v>115000</v>
      </c>
      <c r="H8" s="17">
        <v>15633.74</v>
      </c>
      <c r="I8" s="17">
        <v>3496</v>
      </c>
      <c r="J8" s="17">
        <v>3300.5</v>
      </c>
      <c r="K8" s="17">
        <f>Tabla79[[#This Row],[INGRESO BRUTO]]-Tabla79[[#This Row],[ING. NETO]]-Tabla79[[#This Row],[ISR]]-Tabla79[[#This Row],[SFS]]-Tabla79[[#This Row],[AFP]]</f>
        <v>25.000000000005457</v>
      </c>
      <c r="L8" s="17">
        <v>92544.76</v>
      </c>
      <c r="M8" s="7" t="s">
        <v>8</v>
      </c>
    </row>
    <row r="9" spans="1:13">
      <c r="A9" s="11" t="s">
        <v>134</v>
      </c>
      <c r="B9" s="10" t="s">
        <v>133</v>
      </c>
      <c r="C9" s="10" t="s">
        <v>132</v>
      </c>
      <c r="D9" s="10" t="s">
        <v>4</v>
      </c>
      <c r="E9" s="9">
        <f>VLOOKUP(Tabla79[[#This Row],[NOMBRE Y APELLIDO]],[1]!TCONT[#All],3,FALSE)</f>
        <v>44317</v>
      </c>
      <c r="F9" s="9">
        <f>VLOOKUP(Tabla79[[#This Row],[NOMBRE Y APELLIDO]],[1]!TCONT[#All],4,FALSE)</f>
        <v>44501</v>
      </c>
      <c r="G9" s="8">
        <v>100000</v>
      </c>
      <c r="H9" s="8">
        <v>12105.37</v>
      </c>
      <c r="I9" s="8">
        <v>3040</v>
      </c>
      <c r="J9" s="8">
        <v>2870</v>
      </c>
      <c r="K9" s="8">
        <f>Tabla79[[#This Row],[INGRESO BRUTO]]-Tabla79[[#This Row],[ING. NETO]]-Tabla79[[#This Row],[ISR]]-Tabla79[[#This Row],[SFS]]-Tabla79[[#This Row],[AFP]]</f>
        <v>1624.9999999999945</v>
      </c>
      <c r="L9" s="8">
        <v>80359.63</v>
      </c>
      <c r="M9" s="7" t="s">
        <v>8</v>
      </c>
    </row>
    <row r="10" spans="1:13">
      <c r="A10" s="11" t="s">
        <v>131</v>
      </c>
      <c r="B10" s="10" t="s">
        <v>130</v>
      </c>
      <c r="C10" s="10" t="s">
        <v>127</v>
      </c>
      <c r="D10" s="10" t="s">
        <v>4</v>
      </c>
      <c r="E10" s="9">
        <f>VLOOKUP(Tabla79[[#This Row],[NOMBRE Y APELLIDO]],[1]!TCONT[#All],3,FALSE)</f>
        <v>44105</v>
      </c>
      <c r="F10" s="9">
        <f>VLOOKUP(Tabla79[[#This Row],[NOMBRE Y APELLIDO]],[1]!TCONT[#All],4,FALSE)</f>
        <v>44470</v>
      </c>
      <c r="G10" s="8">
        <v>120000</v>
      </c>
      <c r="H10" s="8">
        <v>16809.87</v>
      </c>
      <c r="I10" s="8">
        <v>3648</v>
      </c>
      <c r="J10" s="8">
        <v>3444</v>
      </c>
      <c r="K10" s="8">
        <f>Tabla79[[#This Row],[INGRESO BRUTO]]-Tabla79[[#This Row],[ING. NETO]]-Tabla79[[#This Row],[ISR]]-Tabla79[[#This Row],[SFS]]-Tabla79[[#This Row],[AFP]]</f>
        <v>24.999999999996362</v>
      </c>
      <c r="L10" s="8">
        <v>96073.13</v>
      </c>
      <c r="M10" s="7" t="s">
        <v>8</v>
      </c>
    </row>
    <row r="11" spans="1:13">
      <c r="A11" s="11" t="s">
        <v>129</v>
      </c>
      <c r="B11" s="10" t="s">
        <v>31</v>
      </c>
      <c r="C11" s="10" t="s">
        <v>127</v>
      </c>
      <c r="D11" s="10" t="s">
        <v>4</v>
      </c>
      <c r="E11" s="9">
        <f>VLOOKUP(Tabla79[[#This Row],[NOMBRE Y APELLIDO]],[1]!TCONT[#All],3,FALSE)</f>
        <v>44287</v>
      </c>
      <c r="F11" s="9">
        <f>VLOOKUP(Tabla79[[#This Row],[NOMBRE Y APELLIDO]],[1]!TCONT[#All],4,FALSE)</f>
        <v>44652</v>
      </c>
      <c r="G11" s="8">
        <v>115000</v>
      </c>
      <c r="H11" s="8">
        <v>15633.74</v>
      </c>
      <c r="I11" s="8">
        <v>3496</v>
      </c>
      <c r="J11" s="8">
        <v>3300.5</v>
      </c>
      <c r="K11" s="8">
        <f>Tabla79[[#This Row],[INGRESO BRUTO]]-Tabla79[[#This Row],[ING. NETO]]-Tabla79[[#This Row],[ISR]]-Tabla79[[#This Row],[SFS]]-Tabla79[[#This Row],[AFP]]</f>
        <v>1025.0000000000055</v>
      </c>
      <c r="L11" s="8">
        <v>91544.76</v>
      </c>
      <c r="M11" s="7" t="s">
        <v>8</v>
      </c>
    </row>
    <row r="12" spans="1:13">
      <c r="A12" s="11" t="s">
        <v>128</v>
      </c>
      <c r="B12" s="10" t="s">
        <v>53</v>
      </c>
      <c r="C12" s="10" t="s">
        <v>127</v>
      </c>
      <c r="D12" s="10" t="s">
        <v>4</v>
      </c>
      <c r="E12" s="9">
        <f>VLOOKUP(Tabla79[[#This Row],[NOMBRE Y APELLIDO]],[1]!TCONT[#All],3,FALSE)</f>
        <v>44317</v>
      </c>
      <c r="F12" s="9">
        <f>VLOOKUP(Tabla79[[#This Row],[NOMBRE Y APELLIDO]],[1]!TCONT[#All],4,FALSE)</f>
        <v>44682</v>
      </c>
      <c r="G12" s="8">
        <v>65000</v>
      </c>
      <c r="H12" s="8">
        <v>4427.58</v>
      </c>
      <c r="I12" s="8">
        <v>1976</v>
      </c>
      <c r="J12" s="8">
        <v>1865.5</v>
      </c>
      <c r="K12" s="8">
        <f>Tabla79[[#This Row],[INGRESO BRUTO]]-Tabla79[[#This Row],[ING. NETO]]-Tabla79[[#This Row],[ISR]]-Tabla79[[#This Row],[SFS]]-Tabla79[[#This Row],[AFP]]</f>
        <v>325.00000000000182</v>
      </c>
      <c r="L12" s="8">
        <v>56405.919999999998</v>
      </c>
      <c r="M12" s="7" t="s">
        <v>8</v>
      </c>
    </row>
    <row r="13" spans="1:13">
      <c r="A13" s="11" t="s">
        <v>126</v>
      </c>
      <c r="B13" s="10" t="s">
        <v>31</v>
      </c>
      <c r="C13" s="10" t="s">
        <v>125</v>
      </c>
      <c r="D13" s="10" t="s">
        <v>4</v>
      </c>
      <c r="E13" s="9">
        <f>VLOOKUP(Tabla79[[#This Row],[NOMBRE Y APELLIDO]],[1]!TCONT[#All],3,FALSE)</f>
        <v>44317</v>
      </c>
      <c r="F13" s="9">
        <f>VLOOKUP(Tabla79[[#This Row],[NOMBRE Y APELLIDO]],[1]!TCONT[#All],4,FALSE)</f>
        <v>44682</v>
      </c>
      <c r="G13" s="8">
        <v>115000</v>
      </c>
      <c r="H13" s="8">
        <v>15633.74</v>
      </c>
      <c r="I13" s="8">
        <v>3496</v>
      </c>
      <c r="J13" s="8">
        <v>3300.5</v>
      </c>
      <c r="K13" s="8">
        <f>Tabla79[[#This Row],[INGRESO BRUTO]]-Tabla79[[#This Row],[ING. NETO]]-Tabla79[[#This Row],[ISR]]-Tabla79[[#This Row],[SFS]]-Tabla79[[#This Row],[AFP]]</f>
        <v>25.000000000005457</v>
      </c>
      <c r="L13" s="8">
        <v>92544.76</v>
      </c>
      <c r="M13" s="7" t="s">
        <v>3</v>
      </c>
    </row>
    <row r="14" spans="1:13">
      <c r="A14" s="11" t="s">
        <v>124</v>
      </c>
      <c r="B14" s="10" t="s">
        <v>121</v>
      </c>
      <c r="C14" s="10" t="s">
        <v>120</v>
      </c>
      <c r="D14" s="10" t="s">
        <v>4</v>
      </c>
      <c r="E14" s="9">
        <f>VLOOKUP(Tabla79[[#This Row],[NOMBRE Y APELLIDO]],[1]!TCONT[#All],3,FALSE)</f>
        <v>44136</v>
      </c>
      <c r="F14" s="9">
        <f>VLOOKUP(Tabla79[[#This Row],[NOMBRE Y APELLIDO]],[1]!TCONT[#All],4,FALSE)</f>
        <v>44501</v>
      </c>
      <c r="G14" s="8">
        <v>60000</v>
      </c>
      <c r="H14" s="8">
        <v>3486.68</v>
      </c>
      <c r="I14" s="8">
        <v>1824</v>
      </c>
      <c r="J14" s="8">
        <v>1722</v>
      </c>
      <c r="K14" s="8">
        <f>Tabla79[[#This Row],[INGRESO BRUTO]]-Tabla79[[#This Row],[ING. NETO]]-Tabla79[[#This Row],[ISR]]-Tabla79[[#This Row],[SFS]]-Tabla79[[#This Row],[AFP]]</f>
        <v>25.000000000000455</v>
      </c>
      <c r="L14" s="8">
        <v>52942.32</v>
      </c>
      <c r="M14" s="7" t="s">
        <v>3</v>
      </c>
    </row>
    <row r="15" spans="1:13">
      <c r="A15" s="11" t="s">
        <v>123</v>
      </c>
      <c r="B15" s="10" t="s">
        <v>46</v>
      </c>
      <c r="C15" s="10" t="s">
        <v>120</v>
      </c>
      <c r="D15" s="10" t="s">
        <v>4</v>
      </c>
      <c r="E15" s="9">
        <f>VLOOKUP(Tabla79[[#This Row],[NOMBRE Y APELLIDO]],[1]!TCONT[#All],3,FALSE)</f>
        <v>44287</v>
      </c>
      <c r="F15" s="9">
        <f>VLOOKUP(Tabla79[[#This Row],[NOMBRE Y APELLIDO]],[1]!TCONT[#All],4,FALSE)</f>
        <v>44652</v>
      </c>
      <c r="G15" s="8">
        <v>70000</v>
      </c>
      <c r="H15" s="8">
        <v>5130.45</v>
      </c>
      <c r="I15" s="8">
        <v>2128</v>
      </c>
      <c r="J15" s="8">
        <v>2009</v>
      </c>
      <c r="K15" s="8">
        <f>Tabla79[[#This Row],[INGRESO BRUTO]]-Tabla79[[#This Row],[ING. NETO]]-Tabla79[[#This Row],[ISR]]-Tabla79[[#This Row],[SFS]]-Tabla79[[#This Row],[AFP]]</f>
        <v>1215.1199999999999</v>
      </c>
      <c r="L15" s="8">
        <v>59517.43</v>
      </c>
      <c r="M15" s="7" t="s">
        <v>3</v>
      </c>
    </row>
    <row r="16" spans="1:13">
      <c r="A16" s="11" t="s">
        <v>122</v>
      </c>
      <c r="B16" s="10" t="s">
        <v>121</v>
      </c>
      <c r="C16" s="10" t="s">
        <v>120</v>
      </c>
      <c r="D16" s="10" t="s">
        <v>4</v>
      </c>
      <c r="E16" s="9">
        <f>VLOOKUP(Tabla79[[#This Row],[NOMBRE Y APELLIDO]],[1]!TCONT[#All],3,FALSE)</f>
        <v>44317</v>
      </c>
      <c r="F16" s="9">
        <f>VLOOKUP(Tabla79[[#This Row],[NOMBRE Y APELLIDO]],[1]!TCONT[#All],4,FALSE)</f>
        <v>44501</v>
      </c>
      <c r="G16" s="8">
        <v>65000</v>
      </c>
      <c r="H16" s="8">
        <v>4427.58</v>
      </c>
      <c r="I16" s="8">
        <v>1976</v>
      </c>
      <c r="J16" s="8">
        <v>1865.5</v>
      </c>
      <c r="K16" s="8">
        <f>Tabla79[[#This Row],[INGRESO BRUTO]]-Tabla79[[#This Row],[ING. NETO]]-Tabla79[[#This Row],[ISR]]-Tabla79[[#This Row],[SFS]]-Tabla79[[#This Row],[AFP]]</f>
        <v>25.000000000001819</v>
      </c>
      <c r="L16" s="8">
        <v>56705.919999999998</v>
      </c>
      <c r="M16" s="7" t="s">
        <v>8</v>
      </c>
    </row>
    <row r="17" spans="1:13">
      <c r="A17" s="11" t="s">
        <v>119</v>
      </c>
      <c r="B17" s="10" t="s">
        <v>46</v>
      </c>
      <c r="C17" s="10" t="s">
        <v>118</v>
      </c>
      <c r="D17" s="10" t="s">
        <v>4</v>
      </c>
      <c r="E17" s="9">
        <f>VLOOKUP(Tabla79[[#This Row],[NOMBRE Y APELLIDO]],[1]!TCONT[#All],3,FALSE)</f>
        <v>44105</v>
      </c>
      <c r="F17" s="9">
        <f>VLOOKUP(Tabla79[[#This Row],[NOMBRE Y APELLIDO]],[1]!TCONT[#All],4,FALSE)</f>
        <v>44470</v>
      </c>
      <c r="G17" s="8">
        <v>80000</v>
      </c>
      <c r="H17" s="8">
        <v>7400.87</v>
      </c>
      <c r="I17" s="8">
        <v>2432</v>
      </c>
      <c r="J17" s="8">
        <v>2296</v>
      </c>
      <c r="K17" s="8">
        <f>Tabla79[[#This Row],[INGRESO BRUTO]]-Tabla79[[#This Row],[ING. NETO]]-Tabla79[[#This Row],[ISR]]-Tabla79[[#This Row],[SFS]]-Tabla79[[#This Row],[AFP]]</f>
        <v>1024.9999999999955</v>
      </c>
      <c r="L17" s="8">
        <v>66846.13</v>
      </c>
      <c r="M17" s="7" t="s">
        <v>8</v>
      </c>
    </row>
    <row r="18" spans="1:13">
      <c r="A18" s="11" t="s">
        <v>117</v>
      </c>
      <c r="B18" s="10" t="s">
        <v>116</v>
      </c>
      <c r="C18" s="10" t="s">
        <v>113</v>
      </c>
      <c r="D18" s="10" t="s">
        <v>4</v>
      </c>
      <c r="E18" s="9">
        <f>VLOOKUP(Tabla79[[#This Row],[NOMBRE Y APELLIDO]],[1]!TCONT[#All],3,FALSE)</f>
        <v>44228</v>
      </c>
      <c r="F18" s="9">
        <f>VLOOKUP(Tabla79[[#This Row],[NOMBRE Y APELLIDO]],[1]!TCONT[#All],4,FALSE)</f>
        <v>44593</v>
      </c>
      <c r="G18" s="8">
        <v>25000</v>
      </c>
      <c r="H18" s="8">
        <v>0</v>
      </c>
      <c r="I18" s="8">
        <v>760</v>
      </c>
      <c r="J18" s="8">
        <v>717.5</v>
      </c>
      <c r="K18" s="8">
        <f>Tabla79[[#This Row],[INGRESO BRUTO]]-Tabla79[[#This Row],[ING. NETO]]-Tabla79[[#This Row],[ISR]]-Tabla79[[#This Row],[SFS]]-Tabla79[[#This Row],[AFP]]</f>
        <v>25</v>
      </c>
      <c r="L18" s="8">
        <v>23497.5</v>
      </c>
      <c r="M18" s="7" t="s">
        <v>3</v>
      </c>
    </row>
    <row r="19" spans="1:13">
      <c r="A19" s="11" t="s">
        <v>115</v>
      </c>
      <c r="B19" s="10" t="s">
        <v>114</v>
      </c>
      <c r="C19" s="10" t="s">
        <v>113</v>
      </c>
      <c r="D19" s="10" t="s">
        <v>4</v>
      </c>
      <c r="E19" s="9">
        <f>VLOOKUP(Tabla79[[#This Row],[NOMBRE Y APELLIDO]],[1]!TCONT[#All],3,FALSE)</f>
        <v>44228</v>
      </c>
      <c r="F19" s="9">
        <f>VLOOKUP(Tabla79[[#This Row],[NOMBRE Y APELLIDO]],[1]!TCONT[#All],4,FALSE)</f>
        <v>44593</v>
      </c>
      <c r="G19" s="17">
        <v>45000</v>
      </c>
      <c r="H19" s="17">
        <v>1148.33</v>
      </c>
      <c r="I19" s="17">
        <v>1368</v>
      </c>
      <c r="J19" s="17">
        <v>1291.5</v>
      </c>
      <c r="K19" s="17">
        <f>Tabla79[[#This Row],[INGRESO BRUTO]]-Tabla79[[#This Row],[ING. NETO]]-Tabla79[[#This Row],[ISR]]-Tabla79[[#This Row],[SFS]]-Tabla79[[#This Row],[AFP]]</f>
        <v>25.000000000001819</v>
      </c>
      <c r="L19" s="17">
        <v>41167.17</v>
      </c>
      <c r="M19" s="7" t="s">
        <v>8</v>
      </c>
    </row>
    <row r="20" spans="1:13">
      <c r="A20" s="11" t="s">
        <v>112</v>
      </c>
      <c r="B20" s="10" t="s">
        <v>31</v>
      </c>
      <c r="C20" s="10" t="s">
        <v>110</v>
      </c>
      <c r="D20" s="10" t="s">
        <v>4</v>
      </c>
      <c r="E20" s="9">
        <f>VLOOKUP(Tabla79[[#This Row],[NOMBRE Y APELLIDO]],[1]!TCONT[#All],3,FALSE)</f>
        <v>44317</v>
      </c>
      <c r="F20" s="9">
        <f>VLOOKUP(Tabla79[[#This Row],[NOMBRE Y APELLIDO]],[1]!TCONT[#All],4,FALSE)</f>
        <v>44501</v>
      </c>
      <c r="G20" s="8">
        <v>60000</v>
      </c>
      <c r="H20" s="8">
        <v>3486.68</v>
      </c>
      <c r="I20" s="8">
        <v>1824</v>
      </c>
      <c r="J20" s="8">
        <v>1722</v>
      </c>
      <c r="K20" s="8">
        <f>Tabla79[[#This Row],[INGRESO BRUTO]]-Tabla79[[#This Row],[ING. NETO]]-Tabla79[[#This Row],[ISR]]-Tabla79[[#This Row],[SFS]]-Tabla79[[#This Row],[AFP]]</f>
        <v>25.000000000000455</v>
      </c>
      <c r="L20" s="8">
        <v>52942.32</v>
      </c>
      <c r="M20" s="7" t="s">
        <v>3</v>
      </c>
    </row>
    <row r="21" spans="1:13">
      <c r="A21" s="11" t="s">
        <v>111</v>
      </c>
      <c r="B21" s="10" t="s">
        <v>31</v>
      </c>
      <c r="C21" s="10" t="s">
        <v>110</v>
      </c>
      <c r="D21" s="10" t="s">
        <v>4</v>
      </c>
      <c r="E21" s="9">
        <f>VLOOKUP(Tabla79[[#This Row],[NOMBRE Y APELLIDO]],[1]!TCONT[#All],3,FALSE)</f>
        <v>44136</v>
      </c>
      <c r="F21" s="9">
        <f>VLOOKUP(Tabla79[[#This Row],[NOMBRE Y APELLIDO]],[1]!TCONT[#All],4,FALSE)</f>
        <v>44501</v>
      </c>
      <c r="G21" s="8">
        <v>135000</v>
      </c>
      <c r="H21" s="8">
        <v>20040.71</v>
      </c>
      <c r="I21" s="8">
        <v>4104</v>
      </c>
      <c r="J21" s="8">
        <v>3874.5</v>
      </c>
      <c r="K21" s="8">
        <f>Tabla79[[#This Row],[INGRESO BRUTO]]-Tabla79[[#This Row],[ING. NETO]]-Tabla79[[#This Row],[ISR]]-Tabla79[[#This Row],[SFS]]-Tabla79[[#This Row],[AFP]]</f>
        <v>1215.1200000000026</v>
      </c>
      <c r="L21" s="8">
        <v>105765.67</v>
      </c>
      <c r="M21" s="7" t="s">
        <v>3</v>
      </c>
    </row>
    <row r="22" spans="1:13">
      <c r="A22" s="11" t="s">
        <v>109</v>
      </c>
      <c r="B22" s="10" t="s">
        <v>31</v>
      </c>
      <c r="C22" s="10" t="s">
        <v>108</v>
      </c>
      <c r="D22" s="10" t="s">
        <v>4</v>
      </c>
      <c r="E22" s="9">
        <f>VLOOKUP(Tabla79[[#This Row],[NOMBRE Y APELLIDO]],[1]!TCONT[#All],3,FALSE)</f>
        <v>44317</v>
      </c>
      <c r="F22" s="9">
        <f>VLOOKUP(Tabla79[[#This Row],[NOMBRE Y APELLIDO]],[1]!TCONT[#All],4,FALSE)</f>
        <v>44501</v>
      </c>
      <c r="G22" s="8">
        <v>90000</v>
      </c>
      <c r="H22" s="8">
        <v>9753.1200000000008</v>
      </c>
      <c r="I22" s="8">
        <v>2736</v>
      </c>
      <c r="J22" s="8">
        <v>2583</v>
      </c>
      <c r="K22" s="8">
        <f>Tabla79[[#This Row],[INGRESO BRUTO]]-Tabla79[[#This Row],[ING. NETO]]-Tabla79[[#This Row],[ISR]]-Tabla79[[#This Row],[SFS]]-Tabla79[[#This Row],[AFP]]</f>
        <v>24.999999999994543</v>
      </c>
      <c r="L22" s="8">
        <v>74902.880000000005</v>
      </c>
      <c r="M22" s="7" t="s">
        <v>8</v>
      </c>
    </row>
    <row r="23" spans="1:13">
      <c r="A23" s="11" t="s">
        <v>107</v>
      </c>
      <c r="B23" s="10" t="s">
        <v>46</v>
      </c>
      <c r="C23" s="10" t="s">
        <v>106</v>
      </c>
      <c r="D23" s="10" t="s">
        <v>4</v>
      </c>
      <c r="E23" s="9">
        <f>VLOOKUP(Tabla79[[#This Row],[NOMBRE Y APELLIDO]],[1]!TCONT[#All],3,FALSE)</f>
        <v>44317</v>
      </c>
      <c r="F23" s="9">
        <f>VLOOKUP(Tabla79[[#This Row],[NOMBRE Y APELLIDO]],[1]!TCONT[#All],4,FALSE)</f>
        <v>44501</v>
      </c>
      <c r="G23" s="12">
        <v>60000</v>
      </c>
      <c r="H23" s="12">
        <v>3486.68</v>
      </c>
      <c r="I23" s="12">
        <v>1824</v>
      </c>
      <c r="J23" s="12">
        <v>1722</v>
      </c>
      <c r="K23" s="12">
        <f>Tabla79[[#This Row],[INGRESO BRUTO]]-Tabla79[[#This Row],[ING. NETO]]-Tabla79[[#This Row],[ISR]]-Tabla79[[#This Row],[SFS]]-Tabla79[[#This Row],[AFP]]</f>
        <v>1871</v>
      </c>
      <c r="L23" s="12">
        <v>51096.32</v>
      </c>
      <c r="M23" s="7" t="s">
        <v>8</v>
      </c>
    </row>
    <row r="24" spans="1:13">
      <c r="A24" s="11" t="s">
        <v>105</v>
      </c>
      <c r="B24" s="10" t="s">
        <v>46</v>
      </c>
      <c r="C24" s="10" t="s">
        <v>103</v>
      </c>
      <c r="D24" s="10" t="s">
        <v>4</v>
      </c>
      <c r="E24" s="9">
        <f>VLOOKUP(Tabla79[[#This Row],[NOMBRE Y APELLIDO]],[1]!TCONT[#All],3,FALSE)</f>
        <v>44317</v>
      </c>
      <c r="F24" s="9">
        <f>VLOOKUP(Tabla79[[#This Row],[NOMBRE Y APELLIDO]],[1]!TCONT[#All],4,FALSE)</f>
        <v>44501</v>
      </c>
      <c r="G24" s="8">
        <v>75000</v>
      </c>
      <c r="H24" s="8">
        <v>6309.38</v>
      </c>
      <c r="I24" s="8">
        <v>2280</v>
      </c>
      <c r="J24" s="8">
        <v>2152.5</v>
      </c>
      <c r="K24" s="8">
        <f>Tabla79[[#This Row],[INGRESO BRUTO]]-Tabla79[[#This Row],[ING. NETO]]-Tabla79[[#This Row],[ISR]]-Tabla79[[#This Row],[SFS]]-Tabla79[[#This Row],[AFP]]</f>
        <v>2524.9999999999973</v>
      </c>
      <c r="L24" s="8">
        <v>61733.120000000003</v>
      </c>
      <c r="M24" s="7" t="s">
        <v>3</v>
      </c>
    </row>
    <row r="25" spans="1:13">
      <c r="A25" s="11" t="s">
        <v>104</v>
      </c>
      <c r="B25" s="10" t="s">
        <v>10</v>
      </c>
      <c r="C25" s="10" t="s">
        <v>103</v>
      </c>
      <c r="D25" s="10" t="s">
        <v>4</v>
      </c>
      <c r="E25" s="9">
        <f>VLOOKUP(Tabla79[[#This Row],[NOMBRE Y APELLIDO]],[1]!TCONT[#All],3,FALSE)</f>
        <v>44105</v>
      </c>
      <c r="F25" s="9">
        <f>VLOOKUP(Tabla79[[#This Row],[NOMBRE Y APELLIDO]],[1]!TCONT[#All],4,FALSE)</f>
        <v>44470</v>
      </c>
      <c r="G25" s="8">
        <v>120000</v>
      </c>
      <c r="H25" s="8">
        <v>16809.87</v>
      </c>
      <c r="I25" s="8">
        <v>3648</v>
      </c>
      <c r="J25" s="8">
        <v>3444</v>
      </c>
      <c r="K25" s="8">
        <f>Tabla79[[#This Row],[INGRESO BRUTO]]-Tabla79[[#This Row],[ING. NETO]]-Tabla79[[#This Row],[ISR]]-Tabla79[[#This Row],[SFS]]-Tabla79[[#This Row],[AFP]]</f>
        <v>1024.9999999999964</v>
      </c>
      <c r="L25" s="8">
        <v>95073.13</v>
      </c>
      <c r="M25" s="7" t="s">
        <v>3</v>
      </c>
    </row>
    <row r="26" spans="1:13">
      <c r="A26" s="11" t="s">
        <v>102</v>
      </c>
      <c r="B26" s="10" t="s">
        <v>101</v>
      </c>
      <c r="C26" s="10" t="s">
        <v>97</v>
      </c>
      <c r="D26" s="10" t="s">
        <v>4</v>
      </c>
      <c r="E26" s="9">
        <f>VLOOKUP(Tabla79[[#This Row],[NOMBRE Y APELLIDO]],[1]!TCONT[#All],3,FALSE)</f>
        <v>44287</v>
      </c>
      <c r="F26" s="9">
        <f>VLOOKUP(Tabla79[[#This Row],[NOMBRE Y APELLIDO]],[1]!TCONT[#All],4,FALSE)</f>
        <v>44652</v>
      </c>
      <c r="G26" s="8">
        <v>45000</v>
      </c>
      <c r="H26" s="8">
        <v>1148.33</v>
      </c>
      <c r="I26" s="8">
        <v>1368</v>
      </c>
      <c r="J26" s="8">
        <v>1291.5</v>
      </c>
      <c r="K26" s="8">
        <f>Tabla79[[#This Row],[INGRESO BRUTO]]-Tabla79[[#This Row],[ING. NETO]]-Tabla79[[#This Row],[ISR]]-Tabla79[[#This Row],[SFS]]-Tabla79[[#This Row],[AFP]]</f>
        <v>25.000000000001819</v>
      </c>
      <c r="L26" s="8">
        <v>41167.17</v>
      </c>
      <c r="M26" s="7" t="s">
        <v>8</v>
      </c>
    </row>
    <row r="27" spans="1:13">
      <c r="A27" s="11" t="s">
        <v>100</v>
      </c>
      <c r="B27" s="10" t="s">
        <v>46</v>
      </c>
      <c r="C27" s="10" t="s">
        <v>97</v>
      </c>
      <c r="D27" s="10" t="s">
        <v>4</v>
      </c>
      <c r="E27" s="9">
        <f>VLOOKUP(Tabla79[[#This Row],[NOMBRE Y APELLIDO]],[1]!TCONT[#All],3,FALSE)</f>
        <v>44317</v>
      </c>
      <c r="F27" s="9">
        <f>VLOOKUP(Tabla79[[#This Row],[NOMBRE Y APELLIDO]],[1]!TCONT[#All],4,FALSE)</f>
        <v>44501</v>
      </c>
      <c r="G27" s="8">
        <v>55000</v>
      </c>
      <c r="H27" s="8">
        <v>2559.6799999999998</v>
      </c>
      <c r="I27" s="8">
        <v>1672</v>
      </c>
      <c r="J27" s="8">
        <v>1578.5</v>
      </c>
      <c r="K27" s="8">
        <f>Tabla79[[#This Row],[INGRESO BRUTO]]-Tabla79[[#This Row],[ING. NETO]]-Tabla79[[#This Row],[ISR]]-Tabla79[[#This Row],[SFS]]-Tabla79[[#This Row],[AFP]]</f>
        <v>25.000000000000455</v>
      </c>
      <c r="L27" s="8">
        <v>49164.82</v>
      </c>
      <c r="M27" s="7" t="s">
        <v>3</v>
      </c>
    </row>
    <row r="28" spans="1:13">
      <c r="A28" s="16" t="s">
        <v>99</v>
      </c>
      <c r="B28" s="15" t="s">
        <v>98</v>
      </c>
      <c r="C28" s="14" t="s">
        <v>97</v>
      </c>
      <c r="D28" s="10" t="s">
        <v>4</v>
      </c>
      <c r="E28" s="9">
        <f>VLOOKUP(Tabla79[[#This Row],[NOMBRE Y APELLIDO]],[1]!TCONT[#All],3,FALSE)</f>
        <v>44317</v>
      </c>
      <c r="F28" s="9">
        <f>VLOOKUP(Tabla79[[#This Row],[NOMBRE Y APELLIDO]],[1]!TCONT[#All],4,FALSE)</f>
        <v>44501</v>
      </c>
      <c r="G28" s="8">
        <v>130000</v>
      </c>
      <c r="H28" s="8">
        <v>19162.12</v>
      </c>
      <c r="I28" s="8">
        <v>3952</v>
      </c>
      <c r="J28" s="8">
        <v>3731</v>
      </c>
      <c r="K28" s="8">
        <f>Tabla79[[#This Row],[INGRESO BRUTO]]-Tabla79[[#This Row],[ING. NETO]]-Tabla79[[#This Row],[ISR]]-Tabla79[[#This Row],[SFS]]-Tabla79[[#This Row],[AFP]]</f>
        <v>24.999999999996362</v>
      </c>
      <c r="L28" s="8">
        <v>103129.88</v>
      </c>
      <c r="M28" s="13" t="s">
        <v>3</v>
      </c>
    </row>
    <row r="29" spans="1:13">
      <c r="A29" s="11" t="s">
        <v>96</v>
      </c>
      <c r="B29" s="10" t="s">
        <v>10</v>
      </c>
      <c r="C29" s="10" t="s">
        <v>95</v>
      </c>
      <c r="D29" s="10" t="s">
        <v>4</v>
      </c>
      <c r="E29" s="9">
        <f>VLOOKUP(Tabla79[[#This Row],[NOMBRE Y APELLIDO]],[1]!TCONT[#All],3,FALSE)</f>
        <v>44136</v>
      </c>
      <c r="F29" s="9">
        <f>VLOOKUP(Tabla79[[#This Row],[NOMBRE Y APELLIDO]],[1]!TCONT[#All],4,FALSE)</f>
        <v>44501</v>
      </c>
      <c r="G29" s="8">
        <v>115000</v>
      </c>
      <c r="H29" s="8">
        <v>15633.74</v>
      </c>
      <c r="I29" s="8">
        <v>3496</v>
      </c>
      <c r="J29" s="8">
        <v>3300.5</v>
      </c>
      <c r="K29" s="8">
        <f>Tabla79[[#This Row],[INGRESO BRUTO]]-Tabla79[[#This Row],[ING. NETO]]-Tabla79[[#This Row],[ISR]]-Tabla79[[#This Row],[SFS]]-Tabla79[[#This Row],[AFP]]</f>
        <v>25.000000000005457</v>
      </c>
      <c r="L29" s="8">
        <v>92544.76</v>
      </c>
      <c r="M29" s="7" t="s">
        <v>3</v>
      </c>
    </row>
    <row r="30" spans="1:13">
      <c r="A30" s="11" t="s">
        <v>94</v>
      </c>
      <c r="B30" s="10" t="s">
        <v>93</v>
      </c>
      <c r="C30" s="10" t="s">
        <v>91</v>
      </c>
      <c r="D30" s="10" t="s">
        <v>4</v>
      </c>
      <c r="E30" s="9">
        <f>VLOOKUP(Tabla79[[#This Row],[NOMBRE Y APELLIDO]],[1]!TCONT[#All],3,FALSE)</f>
        <v>44287</v>
      </c>
      <c r="F30" s="9">
        <f>VLOOKUP(Tabla79[[#This Row],[NOMBRE Y APELLIDO]],[1]!TCONT[#All],4,FALSE)</f>
        <v>44652</v>
      </c>
      <c r="G30" s="8">
        <v>35000</v>
      </c>
      <c r="H30" s="8">
        <v>0</v>
      </c>
      <c r="I30" s="8">
        <v>1064</v>
      </c>
      <c r="J30" s="8">
        <v>1004.5</v>
      </c>
      <c r="K30" s="8">
        <f>Tabla79[[#This Row],[INGRESO BRUTO]]-Tabla79[[#This Row],[ING. NETO]]-Tabla79[[#This Row],[ISR]]-Tabla79[[#This Row],[SFS]]-Tabla79[[#This Row],[AFP]]</f>
        <v>625</v>
      </c>
      <c r="L30" s="8">
        <v>32306.5</v>
      </c>
      <c r="M30" s="7" t="s">
        <v>3</v>
      </c>
    </row>
    <row r="31" spans="1:13">
      <c r="A31" s="16" t="s">
        <v>92</v>
      </c>
      <c r="B31" s="15" t="s">
        <v>46</v>
      </c>
      <c r="C31" s="14" t="s">
        <v>91</v>
      </c>
      <c r="D31" s="10" t="s">
        <v>4</v>
      </c>
      <c r="E31" s="9">
        <f>VLOOKUP(Tabla79[[#This Row],[NOMBRE Y APELLIDO]],[1]!TCONT[#All],3,FALSE)</f>
        <v>44317</v>
      </c>
      <c r="F31" s="9">
        <f>VLOOKUP(Tabla79[[#This Row],[NOMBRE Y APELLIDO]],[1]!TCONT[#All],4,FALSE)</f>
        <v>44501</v>
      </c>
      <c r="G31" s="8">
        <v>80000</v>
      </c>
      <c r="H31" s="8">
        <v>7400.87</v>
      </c>
      <c r="I31" s="8">
        <v>2432</v>
      </c>
      <c r="J31" s="8">
        <v>2296</v>
      </c>
      <c r="K31" s="8">
        <f>Tabla79[[#This Row],[INGRESO BRUTO]]-Tabla79[[#This Row],[ING. NETO]]-Tabla79[[#This Row],[ISR]]-Tabla79[[#This Row],[SFS]]-Tabla79[[#This Row],[AFP]]</f>
        <v>24.999999999995453</v>
      </c>
      <c r="L31" s="8">
        <v>67846.13</v>
      </c>
      <c r="M31" s="13" t="s">
        <v>3</v>
      </c>
    </row>
    <row r="32" spans="1:13">
      <c r="A32" s="11" t="s">
        <v>90</v>
      </c>
      <c r="B32" s="10" t="s">
        <v>89</v>
      </c>
      <c r="C32" s="10" t="s">
        <v>88</v>
      </c>
      <c r="D32" s="10" t="s">
        <v>4</v>
      </c>
      <c r="E32" s="9">
        <f>VLOOKUP(Tabla79[[#This Row],[NOMBRE Y APELLIDO]],[1]!TCONT[#All],3,FALSE)</f>
        <v>44317</v>
      </c>
      <c r="F32" s="9">
        <f>VLOOKUP(Tabla79[[#This Row],[NOMBRE Y APELLIDO]],[1]!TCONT[#All],4,FALSE)</f>
        <v>44501</v>
      </c>
      <c r="G32" s="8">
        <v>55000</v>
      </c>
      <c r="H32" s="8">
        <v>2559.6799999999998</v>
      </c>
      <c r="I32" s="8">
        <v>1672</v>
      </c>
      <c r="J32" s="8">
        <v>1578.5</v>
      </c>
      <c r="K32" s="8">
        <f>Tabla79[[#This Row],[INGRESO BRUTO]]-Tabla79[[#This Row],[ING. NETO]]-Tabla79[[#This Row],[ISR]]-Tabla79[[#This Row],[SFS]]-Tabla79[[#This Row],[AFP]]</f>
        <v>1125</v>
      </c>
      <c r="L32" s="8">
        <v>48064.82</v>
      </c>
      <c r="M32" s="7" t="s">
        <v>3</v>
      </c>
    </row>
    <row r="33" spans="1:13">
      <c r="A33" s="16" t="s">
        <v>87</v>
      </c>
      <c r="B33" s="15" t="s">
        <v>10</v>
      </c>
      <c r="C33" s="14" t="s">
        <v>86</v>
      </c>
      <c r="D33" s="10" t="s">
        <v>4</v>
      </c>
      <c r="E33" s="9">
        <f>VLOOKUP(Tabla79[[#This Row],[NOMBRE Y APELLIDO]],[1]!TCONT[#All],3,FALSE)</f>
        <v>44136</v>
      </c>
      <c r="F33" s="9">
        <f>VLOOKUP(Tabla79[[#This Row],[NOMBRE Y APELLIDO]],[1]!TCONT[#All],4,FALSE)</f>
        <v>44501</v>
      </c>
      <c r="G33" s="8">
        <v>115000</v>
      </c>
      <c r="H33" s="8">
        <v>15633.74</v>
      </c>
      <c r="I33" s="8">
        <v>3496</v>
      </c>
      <c r="J33" s="8">
        <v>3300.5</v>
      </c>
      <c r="K33" s="8">
        <f>Tabla79[[#This Row],[INGRESO BRUTO]]-Tabla79[[#This Row],[ING. NETO]]-Tabla79[[#This Row],[ISR]]-Tabla79[[#This Row],[SFS]]-Tabla79[[#This Row],[AFP]]</f>
        <v>25.000000000005457</v>
      </c>
      <c r="L33" s="8">
        <v>92544.76</v>
      </c>
      <c r="M33" s="13" t="s">
        <v>3</v>
      </c>
    </row>
    <row r="34" spans="1:13">
      <c r="A34" s="11" t="s">
        <v>85</v>
      </c>
      <c r="B34" s="10" t="s">
        <v>84</v>
      </c>
      <c r="C34" s="10" t="s">
        <v>60</v>
      </c>
      <c r="D34" s="10" t="s">
        <v>4</v>
      </c>
      <c r="E34" s="9">
        <f>VLOOKUP(Tabla79[[#This Row],[NOMBRE Y APELLIDO]],[1]!TCONT[#All],3,FALSE)</f>
        <v>44136</v>
      </c>
      <c r="F34" s="9">
        <f>VLOOKUP(Tabla79[[#This Row],[NOMBRE Y APELLIDO]],[1]!TCONT[#All],4,FALSE)</f>
        <v>44501</v>
      </c>
      <c r="G34" s="8">
        <v>31500</v>
      </c>
      <c r="H34" s="8">
        <v>0</v>
      </c>
      <c r="I34" s="8">
        <v>957.6</v>
      </c>
      <c r="J34" s="8">
        <v>904.05</v>
      </c>
      <c r="K34" s="8">
        <f>Tabla79[[#This Row],[INGRESO BRUTO]]-Tabla79[[#This Row],[ING. NETO]]-Tabla79[[#This Row],[ISR]]-Tabla79[[#This Row],[SFS]]-Tabla79[[#This Row],[AFP]]</f>
        <v>25.000000000001478</v>
      </c>
      <c r="L34" s="8">
        <v>29613.35</v>
      </c>
      <c r="M34" s="7" t="s">
        <v>8</v>
      </c>
    </row>
    <row r="35" spans="1:13">
      <c r="A35" s="11" t="s">
        <v>83</v>
      </c>
      <c r="B35" s="10" t="s">
        <v>6</v>
      </c>
      <c r="C35" s="10" t="s">
        <v>60</v>
      </c>
      <c r="D35" s="10" t="s">
        <v>4</v>
      </c>
      <c r="E35" s="9">
        <f>VLOOKUP(Tabla79[[#This Row],[NOMBRE Y APELLIDO]],[1]!TCONT[#All],3,FALSE)</f>
        <v>44287</v>
      </c>
      <c r="F35" s="9">
        <f>VLOOKUP(Tabla79[[#This Row],[NOMBRE Y APELLIDO]],[1]!TCONT[#All],4,FALSE)</f>
        <v>44652</v>
      </c>
      <c r="G35" s="12">
        <v>25000</v>
      </c>
      <c r="H35" s="12">
        <v>0</v>
      </c>
      <c r="I35" s="12">
        <v>760</v>
      </c>
      <c r="J35" s="12">
        <v>717.5</v>
      </c>
      <c r="K35" s="12">
        <f>Tabla79[[#This Row],[INGRESO BRUTO]]-Tabla79[[#This Row],[ING. NETO]]-Tabla79[[#This Row],[ISR]]-Tabla79[[#This Row],[SFS]]-Tabla79[[#This Row],[AFP]]</f>
        <v>25</v>
      </c>
      <c r="L35" s="12">
        <v>23497.5</v>
      </c>
      <c r="M35" s="7" t="s">
        <v>3</v>
      </c>
    </row>
    <row r="36" spans="1:13">
      <c r="A36" s="11" t="s">
        <v>82</v>
      </c>
      <c r="B36" s="10" t="s">
        <v>6</v>
      </c>
      <c r="C36" s="10" t="s">
        <v>60</v>
      </c>
      <c r="D36" s="10" t="s">
        <v>4</v>
      </c>
      <c r="E36" s="9">
        <f>VLOOKUP(Tabla79[[#This Row],[NOMBRE Y APELLIDO]],[1]!TCONT[#All],3,FALSE)</f>
        <v>44287</v>
      </c>
      <c r="F36" s="9">
        <f>VLOOKUP(Tabla79[[#This Row],[NOMBRE Y APELLIDO]],[1]!TCONT[#All],4,FALSE)</f>
        <v>44652</v>
      </c>
      <c r="G36" s="8">
        <v>25000</v>
      </c>
      <c r="H36" s="8">
        <v>0</v>
      </c>
      <c r="I36" s="8">
        <v>760</v>
      </c>
      <c r="J36" s="8">
        <v>717.5</v>
      </c>
      <c r="K36" s="8">
        <f>Tabla79[[#This Row],[INGRESO BRUTO]]-Tabla79[[#This Row],[ING. NETO]]-Tabla79[[#This Row],[ISR]]-Tabla79[[#This Row],[SFS]]-Tabla79[[#This Row],[AFP]]</f>
        <v>25</v>
      </c>
      <c r="L36" s="8">
        <v>23497.5</v>
      </c>
      <c r="M36" s="7" t="s">
        <v>3</v>
      </c>
    </row>
    <row r="37" spans="1:13">
      <c r="A37" s="16" t="s">
        <v>81</v>
      </c>
      <c r="B37" s="15" t="s">
        <v>6</v>
      </c>
      <c r="C37" s="14" t="s">
        <v>60</v>
      </c>
      <c r="D37" s="10" t="s">
        <v>4</v>
      </c>
      <c r="E37" s="9">
        <f>VLOOKUP(Tabla79[[#This Row],[NOMBRE Y APELLIDO]],[1]!TCONT[#All],3,FALSE)</f>
        <v>44287</v>
      </c>
      <c r="F37" s="9">
        <f>VLOOKUP(Tabla79[[#This Row],[NOMBRE Y APELLIDO]],[1]!TCONT[#All],4,FALSE)</f>
        <v>44652</v>
      </c>
      <c r="G37" s="8">
        <v>25000</v>
      </c>
      <c r="H37" s="8">
        <v>0</v>
      </c>
      <c r="I37" s="8">
        <v>760</v>
      </c>
      <c r="J37" s="8">
        <v>717.5</v>
      </c>
      <c r="K37" s="8">
        <f>Tabla79[[#This Row],[INGRESO BRUTO]]-Tabla79[[#This Row],[ING. NETO]]-Tabla79[[#This Row],[ISR]]-Tabla79[[#This Row],[SFS]]-Tabla79[[#This Row],[AFP]]</f>
        <v>25</v>
      </c>
      <c r="L37" s="8">
        <v>23497.5</v>
      </c>
      <c r="M37" s="13" t="s">
        <v>3</v>
      </c>
    </row>
    <row r="38" spans="1:13">
      <c r="A38" s="16" t="s">
        <v>80</v>
      </c>
      <c r="B38" s="15" t="s">
        <v>31</v>
      </c>
      <c r="C38" s="14" t="s">
        <v>60</v>
      </c>
      <c r="D38" s="10" t="s">
        <v>4</v>
      </c>
      <c r="E38" s="9">
        <f>VLOOKUP(Tabla79[[#This Row],[NOMBRE Y APELLIDO]],[1]!TCONT[#All],3,FALSE)</f>
        <v>44317</v>
      </c>
      <c r="F38" s="9">
        <f>VLOOKUP(Tabla79[[#This Row],[NOMBRE Y APELLIDO]],[1]!TCONT[#All],4,FALSE)</f>
        <v>44682</v>
      </c>
      <c r="G38" s="8">
        <v>26250</v>
      </c>
      <c r="H38" s="8">
        <v>0</v>
      </c>
      <c r="I38" s="8">
        <v>798</v>
      </c>
      <c r="J38" s="8">
        <v>753.38</v>
      </c>
      <c r="K38" s="8">
        <f>Tabla79[[#This Row],[INGRESO BRUTO]]-Tabla79[[#This Row],[ING. NETO]]-Tabla79[[#This Row],[ISR]]-Tabla79[[#This Row],[SFS]]-Tabla79[[#This Row],[AFP]]</f>
        <v>25.000000000001023</v>
      </c>
      <c r="L38" s="8">
        <v>24673.62</v>
      </c>
      <c r="M38" s="13" t="s">
        <v>8</v>
      </c>
    </row>
    <row r="39" spans="1:13">
      <c r="A39" s="11" t="s">
        <v>79</v>
      </c>
      <c r="B39" s="10" t="s">
        <v>6</v>
      </c>
      <c r="C39" s="10" t="s">
        <v>60</v>
      </c>
      <c r="D39" s="10" t="s">
        <v>4</v>
      </c>
      <c r="E39" s="9">
        <f>VLOOKUP(Tabla79[[#This Row],[NOMBRE Y APELLIDO]],[1]!TCONT[#All],3,FALSE)</f>
        <v>44287</v>
      </c>
      <c r="F39" s="9">
        <f>VLOOKUP(Tabla79[[#This Row],[NOMBRE Y APELLIDO]],[1]!TCONT[#All],4,FALSE)</f>
        <v>44652</v>
      </c>
      <c r="G39" s="8">
        <v>25000</v>
      </c>
      <c r="H39" s="8">
        <v>0</v>
      </c>
      <c r="I39" s="8">
        <v>760</v>
      </c>
      <c r="J39" s="8">
        <v>717.5</v>
      </c>
      <c r="K39" s="8">
        <f>Tabla79[[#This Row],[INGRESO BRUTO]]-Tabla79[[#This Row],[ING. NETO]]-Tabla79[[#This Row],[ISR]]-Tabla79[[#This Row],[SFS]]-Tabla79[[#This Row],[AFP]]</f>
        <v>25</v>
      </c>
      <c r="L39" s="8">
        <v>23497.5</v>
      </c>
      <c r="M39" s="7" t="s">
        <v>3</v>
      </c>
    </row>
    <row r="40" spans="1:13">
      <c r="A40" s="16" t="s">
        <v>78</v>
      </c>
      <c r="B40" s="15" t="s">
        <v>6</v>
      </c>
      <c r="C40" s="14" t="s">
        <v>60</v>
      </c>
      <c r="D40" s="10" t="s">
        <v>4</v>
      </c>
      <c r="E40" s="9">
        <f>VLOOKUP(Tabla79[[#This Row],[NOMBRE Y APELLIDO]],[1]!TCONT[#All],3,FALSE)</f>
        <v>44287</v>
      </c>
      <c r="F40" s="9">
        <f>VLOOKUP(Tabla79[[#This Row],[NOMBRE Y APELLIDO]],[1]!TCONT[#All],4,FALSE)</f>
        <v>44652</v>
      </c>
      <c r="G40" s="8">
        <v>25000</v>
      </c>
      <c r="H40" s="8">
        <v>0</v>
      </c>
      <c r="I40" s="8">
        <v>760</v>
      </c>
      <c r="J40" s="8">
        <v>717.5</v>
      </c>
      <c r="K40" s="8">
        <f>Tabla79[[#This Row],[INGRESO BRUTO]]-Tabla79[[#This Row],[ING. NETO]]-Tabla79[[#This Row],[ISR]]-Tabla79[[#This Row],[SFS]]-Tabla79[[#This Row],[AFP]]</f>
        <v>25</v>
      </c>
      <c r="L40" s="8">
        <v>23497.5</v>
      </c>
      <c r="M40" s="13" t="s">
        <v>8</v>
      </c>
    </row>
    <row r="41" spans="1:13">
      <c r="A41" s="11" t="s">
        <v>77</v>
      </c>
      <c r="B41" s="10" t="s">
        <v>6</v>
      </c>
      <c r="C41" s="10" t="s">
        <v>60</v>
      </c>
      <c r="D41" s="10" t="s">
        <v>4</v>
      </c>
      <c r="E41" s="9">
        <f>VLOOKUP(Tabla79[[#This Row],[NOMBRE Y APELLIDO]],[1]!TCONT[#All],3,FALSE)</f>
        <v>44317</v>
      </c>
      <c r="F41" s="9">
        <f>VLOOKUP(Tabla79[[#This Row],[NOMBRE Y APELLIDO]],[1]!TCONT[#All],4,FALSE)</f>
        <v>44682</v>
      </c>
      <c r="G41" s="8">
        <v>25000</v>
      </c>
      <c r="H41" s="8">
        <v>0</v>
      </c>
      <c r="I41" s="8">
        <v>760</v>
      </c>
      <c r="J41" s="8">
        <v>717.5</v>
      </c>
      <c r="K41" s="8">
        <f>Tabla79[[#This Row],[INGRESO BRUTO]]-Tabla79[[#This Row],[ING. NETO]]-Tabla79[[#This Row],[ISR]]-Tabla79[[#This Row],[SFS]]-Tabla79[[#This Row],[AFP]]</f>
        <v>25</v>
      </c>
      <c r="L41" s="8">
        <v>23497.5</v>
      </c>
      <c r="M41" s="7" t="s">
        <v>3</v>
      </c>
    </row>
    <row r="42" spans="1:13">
      <c r="A42" s="11" t="s">
        <v>76</v>
      </c>
      <c r="B42" s="10" t="s">
        <v>6</v>
      </c>
      <c r="C42" s="10" t="s">
        <v>60</v>
      </c>
      <c r="D42" s="10" t="s">
        <v>4</v>
      </c>
      <c r="E42" s="9">
        <f>VLOOKUP(Tabla79[[#This Row],[NOMBRE Y APELLIDO]],[1]!TCONT[#All],3,FALSE)</f>
        <v>44287</v>
      </c>
      <c r="F42" s="9">
        <f>VLOOKUP(Tabla79[[#This Row],[NOMBRE Y APELLIDO]],[1]!TCONT[#All],4,FALSE)</f>
        <v>44652</v>
      </c>
      <c r="G42" s="8">
        <v>25000</v>
      </c>
      <c r="H42" s="8">
        <v>0</v>
      </c>
      <c r="I42" s="8">
        <v>760</v>
      </c>
      <c r="J42" s="8">
        <v>717.5</v>
      </c>
      <c r="K42" s="8">
        <f>Tabla79[[#This Row],[INGRESO BRUTO]]-Tabla79[[#This Row],[ING. NETO]]-Tabla79[[#This Row],[ISR]]-Tabla79[[#This Row],[SFS]]-Tabla79[[#This Row],[AFP]]</f>
        <v>25</v>
      </c>
      <c r="L42" s="8">
        <v>23497.5</v>
      </c>
      <c r="M42" s="7" t="s">
        <v>3</v>
      </c>
    </row>
    <row r="43" spans="1:13">
      <c r="A43" s="11" t="s">
        <v>75</v>
      </c>
      <c r="B43" s="10" t="s">
        <v>6</v>
      </c>
      <c r="C43" s="10" t="s">
        <v>60</v>
      </c>
      <c r="D43" s="10" t="s">
        <v>4</v>
      </c>
      <c r="E43" s="9">
        <f>VLOOKUP(Tabla79[[#This Row],[NOMBRE Y APELLIDO]],[1]!TCONT[#All],3,FALSE)</f>
        <v>44287</v>
      </c>
      <c r="F43" s="9">
        <f>VLOOKUP(Tabla79[[#This Row],[NOMBRE Y APELLIDO]],[1]!TCONT[#All],4,FALSE)</f>
        <v>44652</v>
      </c>
      <c r="G43" s="8">
        <v>25000</v>
      </c>
      <c r="H43" s="8">
        <v>0</v>
      </c>
      <c r="I43" s="8">
        <v>760</v>
      </c>
      <c r="J43" s="8">
        <v>717.5</v>
      </c>
      <c r="K43" s="8">
        <f>Tabla79[[#This Row],[INGRESO BRUTO]]-Tabla79[[#This Row],[ING. NETO]]-Tabla79[[#This Row],[ISR]]-Tabla79[[#This Row],[SFS]]-Tabla79[[#This Row],[AFP]]</f>
        <v>25</v>
      </c>
      <c r="L43" s="8">
        <v>23497.5</v>
      </c>
      <c r="M43" s="7" t="s">
        <v>8</v>
      </c>
    </row>
    <row r="44" spans="1:13">
      <c r="A44" s="16" t="s">
        <v>74</v>
      </c>
      <c r="B44" s="15" t="s">
        <v>73</v>
      </c>
      <c r="C44" s="14" t="s">
        <v>60</v>
      </c>
      <c r="D44" s="10" t="s">
        <v>4</v>
      </c>
      <c r="E44" s="9">
        <f>VLOOKUP(Tabla79[[#This Row],[NOMBRE Y APELLIDO]],[1]!TCONT[#All],3,FALSE)</f>
        <v>44287</v>
      </c>
      <c r="F44" s="9">
        <f>VLOOKUP(Tabla79[[#This Row],[NOMBRE Y APELLIDO]],[1]!TCONT[#All],4,FALSE)</f>
        <v>44652</v>
      </c>
      <c r="G44" s="8">
        <v>22000</v>
      </c>
      <c r="H44" s="8">
        <v>0</v>
      </c>
      <c r="I44" s="8">
        <v>668.8</v>
      </c>
      <c r="J44" s="8">
        <v>631.4</v>
      </c>
      <c r="K44" s="8">
        <f>Tabla79[[#This Row],[INGRESO BRUTO]]-Tabla79[[#This Row],[ING. NETO]]-Tabla79[[#This Row],[ISR]]-Tabla79[[#This Row],[SFS]]-Tabla79[[#This Row],[AFP]]</f>
        <v>25.000000000000796</v>
      </c>
      <c r="L44" s="8">
        <v>20674.8</v>
      </c>
      <c r="M44" s="13" t="s">
        <v>3</v>
      </c>
    </row>
    <row r="45" spans="1:13">
      <c r="A45" s="11" t="s">
        <v>72</v>
      </c>
      <c r="B45" s="10" t="s">
        <v>6</v>
      </c>
      <c r="C45" s="10" t="s">
        <v>60</v>
      </c>
      <c r="D45" s="10" t="s">
        <v>4</v>
      </c>
      <c r="E45" s="9">
        <f>VLOOKUP(Tabla79[[#This Row],[NOMBRE Y APELLIDO]],[1]!TCONT[#All],3,FALSE)</f>
        <v>44287</v>
      </c>
      <c r="F45" s="9">
        <f>VLOOKUP(Tabla79[[#This Row],[NOMBRE Y APELLIDO]],[1]!TCONT[#All],4,FALSE)</f>
        <v>44652</v>
      </c>
      <c r="G45" s="8">
        <v>25000</v>
      </c>
      <c r="H45" s="8">
        <v>0</v>
      </c>
      <c r="I45" s="8">
        <v>760</v>
      </c>
      <c r="J45" s="8">
        <v>717.5</v>
      </c>
      <c r="K45" s="8">
        <f>Tabla79[[#This Row],[INGRESO BRUTO]]-Tabla79[[#This Row],[ING. NETO]]-Tabla79[[#This Row],[ISR]]-Tabla79[[#This Row],[SFS]]-Tabla79[[#This Row],[AFP]]</f>
        <v>25</v>
      </c>
      <c r="L45" s="8">
        <v>23497.5</v>
      </c>
      <c r="M45" s="7" t="s">
        <v>3</v>
      </c>
    </row>
    <row r="46" spans="1:13">
      <c r="A46" s="16" t="s">
        <v>71</v>
      </c>
      <c r="B46" s="15" t="s">
        <v>70</v>
      </c>
      <c r="C46" s="14" t="s">
        <v>60</v>
      </c>
      <c r="D46" s="10" t="s">
        <v>4</v>
      </c>
      <c r="E46" s="9">
        <f>VLOOKUP(Tabla79[[#This Row],[NOMBRE Y APELLIDO]],[1]!TCONT[#All],3,FALSE)</f>
        <v>44228</v>
      </c>
      <c r="F46" s="9">
        <f>VLOOKUP(Tabla79[[#This Row],[NOMBRE Y APELLIDO]],[1]!TCONT[#All],4,FALSE)</f>
        <v>44593</v>
      </c>
      <c r="G46" s="8">
        <v>15000</v>
      </c>
      <c r="H46" s="8">
        <v>0</v>
      </c>
      <c r="I46" s="8">
        <v>456</v>
      </c>
      <c r="J46" s="8">
        <v>430.5</v>
      </c>
      <c r="K46" s="8">
        <f>Tabla79[[#This Row],[INGRESO BRUTO]]-Tabla79[[#This Row],[ING. NETO]]-Tabla79[[#This Row],[ISR]]-Tabla79[[#This Row],[SFS]]-Tabla79[[#This Row],[AFP]]</f>
        <v>25</v>
      </c>
      <c r="L46" s="8">
        <v>14088.5</v>
      </c>
      <c r="M46" s="13" t="s">
        <v>8</v>
      </c>
    </row>
    <row r="47" spans="1:13">
      <c r="A47" s="11" t="s">
        <v>69</v>
      </c>
      <c r="B47" s="10" t="s">
        <v>6</v>
      </c>
      <c r="C47" s="10" t="s">
        <v>60</v>
      </c>
      <c r="D47" s="10" t="s">
        <v>4</v>
      </c>
      <c r="E47" s="9">
        <f>VLOOKUP(Tabla79[[#This Row],[NOMBRE Y APELLIDO]],[1]!TCONT[#All],3,FALSE)</f>
        <v>44348</v>
      </c>
      <c r="F47" s="9">
        <f>VLOOKUP(Tabla79[[#This Row],[NOMBRE Y APELLIDO]],[1]!TCONT[#All],4,FALSE)</f>
        <v>44713</v>
      </c>
      <c r="G47" s="8">
        <v>25000</v>
      </c>
      <c r="H47" s="8">
        <v>0</v>
      </c>
      <c r="I47" s="8">
        <v>760</v>
      </c>
      <c r="J47" s="8">
        <v>717.5</v>
      </c>
      <c r="K47" s="8">
        <f>Tabla79[[#This Row],[INGRESO BRUTO]]-Tabla79[[#This Row],[ING. NETO]]-Tabla79[[#This Row],[ISR]]-Tabla79[[#This Row],[SFS]]-Tabla79[[#This Row],[AFP]]</f>
        <v>25</v>
      </c>
      <c r="L47" s="8">
        <v>23497.5</v>
      </c>
      <c r="M47" s="7" t="s">
        <v>3</v>
      </c>
    </row>
    <row r="48" spans="1:13">
      <c r="A48" s="11" t="s">
        <v>68</v>
      </c>
      <c r="B48" s="10" t="s">
        <v>6</v>
      </c>
      <c r="C48" s="10" t="s">
        <v>60</v>
      </c>
      <c r="D48" s="10" t="s">
        <v>4</v>
      </c>
      <c r="E48" s="9">
        <f>VLOOKUP(Tabla79[[#This Row],[NOMBRE Y APELLIDO]],[1]!TCONT[#All],3,FALSE)</f>
        <v>44317</v>
      </c>
      <c r="F48" s="9">
        <f>VLOOKUP(Tabla79[[#This Row],[NOMBRE Y APELLIDO]],[1]!TCONT[#All],4,FALSE)</f>
        <v>44682</v>
      </c>
      <c r="G48" s="12">
        <v>25000</v>
      </c>
      <c r="H48" s="12">
        <v>0</v>
      </c>
      <c r="I48" s="12">
        <v>760</v>
      </c>
      <c r="J48" s="12">
        <v>717.5</v>
      </c>
      <c r="K48" s="12">
        <f>Tabla79[[#This Row],[INGRESO BRUTO]]-Tabla79[[#This Row],[ING. NETO]]-Tabla79[[#This Row],[ISR]]-Tabla79[[#This Row],[SFS]]-Tabla79[[#This Row],[AFP]]</f>
        <v>25</v>
      </c>
      <c r="L48" s="12">
        <v>23497.5</v>
      </c>
      <c r="M48" s="7" t="s">
        <v>8</v>
      </c>
    </row>
    <row r="49" spans="1:13">
      <c r="A49" s="11" t="s">
        <v>67</v>
      </c>
      <c r="B49" s="10" t="s">
        <v>6</v>
      </c>
      <c r="C49" s="10" t="s">
        <v>60</v>
      </c>
      <c r="D49" s="10" t="s">
        <v>4</v>
      </c>
      <c r="E49" s="9">
        <f>VLOOKUP(Tabla79[[#This Row],[NOMBRE Y APELLIDO]],[1]!TCONT[#All],3,FALSE)</f>
        <v>44287</v>
      </c>
      <c r="F49" s="9">
        <f>VLOOKUP(Tabla79[[#This Row],[NOMBRE Y APELLIDO]],[1]!TCONT[#All],4,FALSE)</f>
        <v>44652</v>
      </c>
      <c r="G49" s="17">
        <v>25000</v>
      </c>
      <c r="H49" s="17">
        <v>0</v>
      </c>
      <c r="I49" s="17">
        <v>760</v>
      </c>
      <c r="J49" s="17">
        <v>717.5</v>
      </c>
      <c r="K49" s="17">
        <f>Tabla79[[#This Row],[INGRESO BRUTO]]-Tabla79[[#This Row],[ING. NETO]]-Tabla79[[#This Row],[ISR]]-Tabla79[[#This Row],[SFS]]-Tabla79[[#This Row],[AFP]]</f>
        <v>25</v>
      </c>
      <c r="L49" s="17">
        <v>23497.5</v>
      </c>
      <c r="M49" s="7" t="s">
        <v>3</v>
      </c>
    </row>
    <row r="50" spans="1:13">
      <c r="A50" s="11" t="s">
        <v>66</v>
      </c>
      <c r="B50" s="10" t="s">
        <v>65</v>
      </c>
      <c r="C50" s="10" t="s">
        <v>60</v>
      </c>
      <c r="D50" s="10" t="s">
        <v>4</v>
      </c>
      <c r="E50" s="9">
        <f>VLOOKUP(Tabla79[[#This Row],[NOMBRE Y APELLIDO]],[1]!TCONT[#All],3,FALSE)</f>
        <v>44136</v>
      </c>
      <c r="F50" s="9">
        <f>VLOOKUP(Tabla79[[#This Row],[NOMBRE Y APELLIDO]],[1]!TCONT[#All],4,FALSE)</f>
        <v>44501</v>
      </c>
      <c r="G50" s="8">
        <v>50000</v>
      </c>
      <c r="H50" s="8">
        <v>1854</v>
      </c>
      <c r="I50" s="8">
        <v>1520</v>
      </c>
      <c r="J50" s="8">
        <v>1435</v>
      </c>
      <c r="K50" s="8">
        <f>Tabla79[[#This Row],[INGRESO BRUTO]]-Tabla79[[#This Row],[ING. NETO]]-Tabla79[[#This Row],[ISR]]-Tabla79[[#This Row],[SFS]]-Tabla79[[#This Row],[AFP]]</f>
        <v>25</v>
      </c>
      <c r="L50" s="8">
        <v>45166</v>
      </c>
      <c r="M50" s="7" t="s">
        <v>8</v>
      </c>
    </row>
    <row r="51" spans="1:13">
      <c r="A51" s="16" t="s">
        <v>64</v>
      </c>
      <c r="B51" s="15" t="s">
        <v>63</v>
      </c>
      <c r="C51" s="14" t="s">
        <v>60</v>
      </c>
      <c r="D51" s="10" t="s">
        <v>4</v>
      </c>
      <c r="E51" s="9">
        <f>VLOOKUP(Tabla79[[#This Row],[NOMBRE Y APELLIDO]],[1]!TCONT[#All],3,FALSE)</f>
        <v>44229</v>
      </c>
      <c r="F51" s="9">
        <f>VLOOKUP(Tabla79[[#This Row],[NOMBRE Y APELLIDO]],[1]!TCONT[#All],4,FALSE)</f>
        <v>44594</v>
      </c>
      <c r="G51" s="8">
        <v>16500</v>
      </c>
      <c r="H51" s="8">
        <v>0</v>
      </c>
      <c r="I51" s="8">
        <v>501.6</v>
      </c>
      <c r="J51" s="8">
        <v>473.55</v>
      </c>
      <c r="K51" s="8">
        <f>Tabla79[[#This Row],[INGRESO BRUTO]]-Tabla79[[#This Row],[ING. NETO]]-Tabla79[[#This Row],[ISR]]-Tabla79[[#This Row],[SFS]]-Tabla79[[#This Row],[AFP]]</f>
        <v>24.999999999999602</v>
      </c>
      <c r="L51" s="8">
        <v>15499.85</v>
      </c>
      <c r="M51" s="13" t="s">
        <v>8</v>
      </c>
    </row>
    <row r="52" spans="1:13">
      <c r="A52" s="16" t="s">
        <v>62</v>
      </c>
      <c r="B52" s="15" t="s">
        <v>6</v>
      </c>
      <c r="C52" s="14" t="s">
        <v>60</v>
      </c>
      <c r="D52" s="10" t="s">
        <v>4</v>
      </c>
      <c r="E52" s="9">
        <f>VLOOKUP(Tabla79[[#This Row],[NOMBRE Y APELLIDO]],[1]!TCONT[#All],3,FALSE)</f>
        <v>44348</v>
      </c>
      <c r="F52" s="9">
        <f>VLOOKUP(Tabla79[[#This Row],[NOMBRE Y APELLIDO]],[1]!TCONT[#All],4,FALSE)</f>
        <v>44713</v>
      </c>
      <c r="G52" s="8">
        <v>25000</v>
      </c>
      <c r="H52" s="8">
        <v>0</v>
      </c>
      <c r="I52" s="8">
        <v>760</v>
      </c>
      <c r="J52" s="8">
        <v>717.5</v>
      </c>
      <c r="K52" s="8">
        <f>Tabla79[[#This Row],[INGRESO BRUTO]]-Tabla79[[#This Row],[ING. NETO]]-Tabla79[[#This Row],[ISR]]-Tabla79[[#This Row],[SFS]]-Tabla79[[#This Row],[AFP]]</f>
        <v>25</v>
      </c>
      <c r="L52" s="8">
        <v>23497.5</v>
      </c>
      <c r="M52" s="13" t="s">
        <v>3</v>
      </c>
    </row>
    <row r="53" spans="1:13">
      <c r="A53" s="11" t="s">
        <v>61</v>
      </c>
      <c r="B53" s="10" t="s">
        <v>6</v>
      </c>
      <c r="C53" s="10" t="s">
        <v>60</v>
      </c>
      <c r="D53" s="10" t="s">
        <v>4</v>
      </c>
      <c r="E53" s="9">
        <f>VLOOKUP(Tabla79[[#This Row],[NOMBRE Y APELLIDO]],[1]!TCONT[#All],3,FALSE)</f>
        <v>44287</v>
      </c>
      <c r="F53" s="9">
        <f>VLOOKUP(Tabla79[[#This Row],[NOMBRE Y APELLIDO]],[1]!TCONT[#All],4,FALSE)</f>
        <v>44652</v>
      </c>
      <c r="G53" s="8">
        <v>25000</v>
      </c>
      <c r="H53" s="8">
        <v>0</v>
      </c>
      <c r="I53" s="8">
        <v>760</v>
      </c>
      <c r="J53" s="8">
        <v>717.5</v>
      </c>
      <c r="K53" s="8">
        <f>Tabla79[[#This Row],[INGRESO BRUTO]]-Tabla79[[#This Row],[ING. NETO]]-Tabla79[[#This Row],[ISR]]-Tabla79[[#This Row],[SFS]]-Tabla79[[#This Row],[AFP]]</f>
        <v>25</v>
      </c>
      <c r="L53" s="8">
        <v>23497.5</v>
      </c>
      <c r="M53" s="7" t="s">
        <v>8</v>
      </c>
    </row>
    <row r="54" spans="1:13">
      <c r="A54" s="11" t="s">
        <v>59</v>
      </c>
      <c r="B54" s="10" t="s">
        <v>46</v>
      </c>
      <c r="C54" s="10" t="s">
        <v>56</v>
      </c>
      <c r="D54" s="10" t="s">
        <v>4</v>
      </c>
      <c r="E54" s="9">
        <f>VLOOKUP(Tabla79[[#This Row],[NOMBRE Y APELLIDO]],[1]!TCONT[#All],3,FALSE)</f>
        <v>44105</v>
      </c>
      <c r="F54" s="9">
        <f>VLOOKUP(Tabla79[[#This Row],[NOMBRE Y APELLIDO]],[1]!TCONT[#All],4,FALSE)</f>
        <v>44470</v>
      </c>
      <c r="G54" s="8">
        <v>75000</v>
      </c>
      <c r="H54" s="8">
        <v>6309.38</v>
      </c>
      <c r="I54" s="8">
        <v>2280</v>
      </c>
      <c r="J54" s="8">
        <v>2152.5</v>
      </c>
      <c r="K54" s="8">
        <f>Tabla79[[#This Row],[INGRESO BRUTO]]-Tabla79[[#This Row],[ING. NETO]]-Tabla79[[#This Row],[ISR]]-Tabla79[[#This Row],[SFS]]-Tabla79[[#This Row],[AFP]]</f>
        <v>24.999999999997272</v>
      </c>
      <c r="L54" s="8">
        <v>64233.120000000003</v>
      </c>
      <c r="M54" s="7" t="s">
        <v>8</v>
      </c>
    </row>
    <row r="55" spans="1:13">
      <c r="A55" s="11" t="s">
        <v>58</v>
      </c>
      <c r="B55" s="10" t="s">
        <v>57</v>
      </c>
      <c r="C55" s="10" t="s">
        <v>56</v>
      </c>
      <c r="D55" s="10" t="s">
        <v>4</v>
      </c>
      <c r="E55" s="9">
        <f>VLOOKUP(Tabla79[[#This Row],[NOMBRE Y APELLIDO]],[1]!TCONT[#All],3,FALSE)</f>
        <v>44317</v>
      </c>
      <c r="F55" s="9">
        <f>VLOOKUP(Tabla79[[#This Row],[NOMBRE Y APELLIDO]],[1]!TCONT[#All],4,FALSE)</f>
        <v>44501</v>
      </c>
      <c r="G55" s="8">
        <v>60000</v>
      </c>
      <c r="H55" s="8">
        <v>3486.68</v>
      </c>
      <c r="I55" s="8">
        <v>1824</v>
      </c>
      <c r="J55" s="8">
        <v>1722</v>
      </c>
      <c r="K55" s="8">
        <f>Tabla79[[#This Row],[INGRESO BRUTO]]-Tabla79[[#This Row],[ING. NETO]]-Tabla79[[#This Row],[ISR]]-Tabla79[[#This Row],[SFS]]-Tabla79[[#This Row],[AFP]]</f>
        <v>1625</v>
      </c>
      <c r="L55" s="8">
        <v>51342.32</v>
      </c>
      <c r="M55" s="7" t="s">
        <v>8</v>
      </c>
    </row>
    <row r="56" spans="1:13">
      <c r="A56" s="11" t="s">
        <v>55</v>
      </c>
      <c r="B56" s="10" t="s">
        <v>31</v>
      </c>
      <c r="C56" s="10" t="s">
        <v>48</v>
      </c>
      <c r="D56" s="10" t="s">
        <v>4</v>
      </c>
      <c r="E56" s="9">
        <f>VLOOKUP(Tabla79[[#This Row],[NOMBRE Y APELLIDO]],[1]!TCONT[#All],3,FALSE)</f>
        <v>44317</v>
      </c>
      <c r="F56" s="9">
        <f>VLOOKUP(Tabla79[[#This Row],[NOMBRE Y APELLIDO]],[1]!TCONT[#All],4,FALSE)</f>
        <v>44682</v>
      </c>
      <c r="G56" s="8">
        <v>60000</v>
      </c>
      <c r="H56" s="8">
        <v>3486.68</v>
      </c>
      <c r="I56" s="8">
        <v>1824</v>
      </c>
      <c r="J56" s="8">
        <v>1722</v>
      </c>
      <c r="K56" s="8">
        <f>Tabla79[[#This Row],[INGRESO BRUTO]]-Tabla79[[#This Row],[ING. NETO]]-Tabla79[[#This Row],[ISR]]-Tabla79[[#This Row],[SFS]]-Tabla79[[#This Row],[AFP]]</f>
        <v>25.000000000000455</v>
      </c>
      <c r="L56" s="8">
        <v>52942.32</v>
      </c>
      <c r="M56" s="7" t="s">
        <v>3</v>
      </c>
    </row>
    <row r="57" spans="1:13">
      <c r="A57" s="11" t="s">
        <v>54</v>
      </c>
      <c r="B57" s="10" t="s">
        <v>53</v>
      </c>
      <c r="C57" s="10" t="s">
        <v>48</v>
      </c>
      <c r="D57" s="10" t="s">
        <v>4</v>
      </c>
      <c r="E57" s="9">
        <f>VLOOKUP(Tabla79[[#This Row],[NOMBRE Y APELLIDO]],[1]!TCONT[#All],3,FALSE)</f>
        <v>44317</v>
      </c>
      <c r="F57" s="9">
        <f>VLOOKUP(Tabla79[[#This Row],[NOMBRE Y APELLIDO]],[1]!TCONT[#All],4,FALSE)</f>
        <v>44682</v>
      </c>
      <c r="G57" s="12">
        <v>25000</v>
      </c>
      <c r="H57" s="12">
        <v>0</v>
      </c>
      <c r="I57" s="12">
        <v>760</v>
      </c>
      <c r="J57" s="12">
        <v>717.5</v>
      </c>
      <c r="K57" s="12">
        <f>Tabla79[[#This Row],[INGRESO BRUTO]]-Tabla79[[#This Row],[ING. NETO]]-Tabla79[[#This Row],[ISR]]-Tabla79[[#This Row],[SFS]]-Tabla79[[#This Row],[AFP]]</f>
        <v>25</v>
      </c>
      <c r="L57" s="12">
        <v>23497.5</v>
      </c>
      <c r="M57" s="7" t="s">
        <v>8</v>
      </c>
    </row>
    <row r="58" spans="1:13">
      <c r="A58" s="11" t="s">
        <v>52</v>
      </c>
      <c r="B58" s="10" t="s">
        <v>51</v>
      </c>
      <c r="C58" s="10" t="s">
        <v>48</v>
      </c>
      <c r="D58" s="10" t="s">
        <v>4</v>
      </c>
      <c r="E58" s="9">
        <f>VLOOKUP(Tabla79[[#This Row],[NOMBRE Y APELLIDO]],[1]!TCONT[#All],3,FALSE)</f>
        <v>44136</v>
      </c>
      <c r="F58" s="9">
        <f>VLOOKUP(Tabla79[[#This Row],[NOMBRE Y APELLIDO]],[1]!TCONT[#All],4,FALSE)</f>
        <v>44501</v>
      </c>
      <c r="G58" s="8">
        <v>45000</v>
      </c>
      <c r="H58" s="8">
        <v>1148.33</v>
      </c>
      <c r="I58" s="8">
        <v>1368</v>
      </c>
      <c r="J58" s="8">
        <v>1291.5</v>
      </c>
      <c r="K58" s="8">
        <f>Tabla79[[#This Row],[INGRESO BRUTO]]-Tabla79[[#This Row],[ING. NETO]]-Tabla79[[#This Row],[ISR]]-Tabla79[[#This Row],[SFS]]-Tabla79[[#This Row],[AFP]]</f>
        <v>25.000000000001819</v>
      </c>
      <c r="L58" s="8">
        <v>41167.17</v>
      </c>
      <c r="M58" s="7" t="s">
        <v>3</v>
      </c>
    </row>
    <row r="59" spans="1:13">
      <c r="A59" s="11" t="s">
        <v>50</v>
      </c>
      <c r="B59" s="10" t="s">
        <v>49</v>
      </c>
      <c r="C59" s="10" t="s">
        <v>48</v>
      </c>
      <c r="D59" s="10" t="s">
        <v>4</v>
      </c>
      <c r="E59" s="9">
        <f>VLOOKUP(Tabla79[[#This Row],[NOMBRE Y APELLIDO]],[1]!TCONT[#All],3,FALSE)</f>
        <v>44105</v>
      </c>
      <c r="F59" s="9">
        <f>VLOOKUP(Tabla79[[#This Row],[NOMBRE Y APELLIDO]],[1]!TCONT[#All],4,FALSE)</f>
        <v>44470</v>
      </c>
      <c r="G59" s="8">
        <v>55000</v>
      </c>
      <c r="H59" s="8">
        <v>2559.6799999999998</v>
      </c>
      <c r="I59" s="8">
        <v>1672</v>
      </c>
      <c r="J59" s="8">
        <v>1578.5</v>
      </c>
      <c r="K59" s="8">
        <f>Tabla79[[#This Row],[INGRESO BRUTO]]-Tabla79[[#This Row],[ING. NETO]]-Tabla79[[#This Row],[ISR]]-Tabla79[[#This Row],[SFS]]-Tabla79[[#This Row],[AFP]]</f>
        <v>25.000000000000455</v>
      </c>
      <c r="L59" s="8">
        <v>49164.82</v>
      </c>
      <c r="M59" s="7" t="s">
        <v>3</v>
      </c>
    </row>
    <row r="60" spans="1:13">
      <c r="A60" s="11" t="s">
        <v>47</v>
      </c>
      <c r="B60" s="10" t="s">
        <v>46</v>
      </c>
      <c r="C60" s="10" t="s">
        <v>45</v>
      </c>
      <c r="D60" s="10" t="s">
        <v>4</v>
      </c>
      <c r="E60" s="9">
        <f>VLOOKUP(Tabla79[[#This Row],[NOMBRE Y APELLIDO]],[1]!TCONT[#All],3,FALSE)</f>
        <v>44317</v>
      </c>
      <c r="F60" s="9">
        <f>VLOOKUP(Tabla79[[#This Row],[NOMBRE Y APELLIDO]],[1]!TCONT[#All],4,FALSE)</f>
        <v>44501</v>
      </c>
      <c r="G60" s="8">
        <v>65000</v>
      </c>
      <c r="H60" s="8">
        <v>4427.58</v>
      </c>
      <c r="I60" s="8">
        <v>1976</v>
      </c>
      <c r="J60" s="8">
        <v>1865.5</v>
      </c>
      <c r="K60" s="8">
        <f>Tabla79[[#This Row],[INGRESO BRUTO]]-Tabla79[[#This Row],[ING. NETO]]-Tabla79[[#This Row],[ISR]]-Tabla79[[#This Row],[SFS]]-Tabla79[[#This Row],[AFP]]</f>
        <v>25.000000000001819</v>
      </c>
      <c r="L60" s="8">
        <v>56705.919999999998</v>
      </c>
      <c r="M60" s="7" t="s">
        <v>8</v>
      </c>
    </row>
    <row r="61" spans="1:13">
      <c r="A61" s="11" t="s">
        <v>44</v>
      </c>
      <c r="B61" s="10" t="s">
        <v>42</v>
      </c>
      <c r="C61" s="10" t="s">
        <v>41</v>
      </c>
      <c r="D61" s="10" t="s">
        <v>4</v>
      </c>
      <c r="E61" s="9">
        <f>VLOOKUP(Tabla79[[#This Row],[NOMBRE Y APELLIDO]],[1]!TCONT[#All],3,FALSE)</f>
        <v>44317</v>
      </c>
      <c r="F61" s="9">
        <f>VLOOKUP(Tabla79[[#This Row],[NOMBRE Y APELLIDO]],[1]!TCONT[#All],4,FALSE)</f>
        <v>44682</v>
      </c>
      <c r="G61" s="8">
        <v>30000</v>
      </c>
      <c r="H61" s="8">
        <v>0</v>
      </c>
      <c r="I61" s="8">
        <v>912</v>
      </c>
      <c r="J61" s="8">
        <v>861</v>
      </c>
      <c r="K61" s="8">
        <f>Tabla79[[#This Row],[INGRESO BRUTO]]-Tabla79[[#This Row],[ING. NETO]]-Tabla79[[#This Row],[ISR]]-Tabla79[[#This Row],[SFS]]-Tabla79[[#This Row],[AFP]]</f>
        <v>25</v>
      </c>
      <c r="L61" s="8">
        <v>28202</v>
      </c>
      <c r="M61" s="7" t="s">
        <v>8</v>
      </c>
    </row>
    <row r="62" spans="1:13">
      <c r="A62" s="11" t="s">
        <v>43</v>
      </c>
      <c r="B62" s="10" t="s">
        <v>42</v>
      </c>
      <c r="C62" s="10" t="s">
        <v>41</v>
      </c>
      <c r="D62" s="10" t="s">
        <v>4</v>
      </c>
      <c r="E62" s="9">
        <f>VLOOKUP(Tabla79[[#This Row],[NOMBRE Y APELLIDO]],[1]!TCONT[#All],3,FALSE)</f>
        <v>44287</v>
      </c>
      <c r="F62" s="9">
        <f>VLOOKUP(Tabla79[[#This Row],[NOMBRE Y APELLIDO]],[1]!TCONT[#All],4,FALSE)</f>
        <v>44652</v>
      </c>
      <c r="G62" s="8">
        <v>30000</v>
      </c>
      <c r="H62" s="8">
        <v>0</v>
      </c>
      <c r="I62" s="8">
        <v>912</v>
      </c>
      <c r="J62" s="8">
        <v>861</v>
      </c>
      <c r="K62" s="8">
        <f>Tabla79[[#This Row],[INGRESO BRUTO]]-Tabla79[[#This Row],[ING. NETO]]-Tabla79[[#This Row],[ISR]]-Tabla79[[#This Row],[SFS]]-Tabla79[[#This Row],[AFP]]</f>
        <v>25</v>
      </c>
      <c r="L62" s="8">
        <v>28202</v>
      </c>
      <c r="M62" s="7" t="s">
        <v>8</v>
      </c>
    </row>
    <row r="63" spans="1:13">
      <c r="A63" s="16" t="s">
        <v>40</v>
      </c>
      <c r="B63" s="15" t="s">
        <v>39</v>
      </c>
      <c r="C63" s="14" t="s">
        <v>38</v>
      </c>
      <c r="D63" s="10" t="s">
        <v>4</v>
      </c>
      <c r="E63" s="9">
        <f>VLOOKUP(Tabla79[[#This Row],[NOMBRE Y APELLIDO]],[1]!TCONT[#All],3,FALSE)</f>
        <v>44228</v>
      </c>
      <c r="F63" s="9">
        <f>VLOOKUP(Tabla79[[#This Row],[NOMBRE Y APELLIDO]],[1]!TCONT[#All],4,FALSE)</f>
        <v>44593</v>
      </c>
      <c r="G63" s="8">
        <v>45000</v>
      </c>
      <c r="H63" s="8">
        <v>1148.33</v>
      </c>
      <c r="I63" s="8">
        <v>1368</v>
      </c>
      <c r="J63" s="8">
        <v>1291.5</v>
      </c>
      <c r="K63" s="8">
        <f>Tabla79[[#This Row],[INGRESO BRUTO]]-Tabla79[[#This Row],[ING. NETO]]-Tabla79[[#This Row],[ISR]]-Tabla79[[#This Row],[SFS]]-Tabla79[[#This Row],[AFP]]</f>
        <v>25.000000000001819</v>
      </c>
      <c r="L63" s="8">
        <v>41167.17</v>
      </c>
      <c r="M63" s="13" t="s">
        <v>3</v>
      </c>
    </row>
    <row r="64" spans="1:13">
      <c r="A64" s="11" t="s">
        <v>37</v>
      </c>
      <c r="B64" s="10" t="s">
        <v>36</v>
      </c>
      <c r="C64" s="10" t="s">
        <v>33</v>
      </c>
      <c r="D64" s="10" t="s">
        <v>4</v>
      </c>
      <c r="E64" s="9">
        <f>VLOOKUP(Tabla79[[#This Row],[NOMBRE Y APELLIDO]],[1]!TCONT[#All],3,FALSE)</f>
        <v>44105</v>
      </c>
      <c r="F64" s="9">
        <f>VLOOKUP(Tabla79[[#This Row],[NOMBRE Y APELLIDO]],[1]!TCONT[#All],4,FALSE)</f>
        <v>44470</v>
      </c>
      <c r="G64" s="8">
        <v>100000</v>
      </c>
      <c r="H64" s="8">
        <v>12105.37</v>
      </c>
      <c r="I64" s="8">
        <v>3040</v>
      </c>
      <c r="J64" s="8">
        <v>2870</v>
      </c>
      <c r="K64" s="8">
        <f>Tabla79[[#This Row],[INGRESO BRUTO]]-Tabla79[[#This Row],[ING. NETO]]-Tabla79[[#This Row],[ISR]]-Tabla79[[#This Row],[SFS]]-Tabla79[[#This Row],[AFP]]</f>
        <v>24.999999999994543</v>
      </c>
      <c r="L64" s="8">
        <v>81959.63</v>
      </c>
      <c r="M64" s="7" t="s">
        <v>3</v>
      </c>
    </row>
    <row r="65" spans="1:13">
      <c r="A65" s="16" t="s">
        <v>35</v>
      </c>
      <c r="B65" s="15" t="s">
        <v>34</v>
      </c>
      <c r="C65" s="14" t="s">
        <v>33</v>
      </c>
      <c r="D65" s="10" t="s">
        <v>4</v>
      </c>
      <c r="E65" s="9">
        <f>VLOOKUP(Tabla79[[#This Row],[NOMBRE Y APELLIDO]],[1]!TCONT[#All],3,FALSE)</f>
        <v>44105</v>
      </c>
      <c r="F65" s="9">
        <f>VLOOKUP(Tabla79[[#This Row],[NOMBRE Y APELLIDO]],[1]!TCONT[#All],4,FALSE)</f>
        <v>44470</v>
      </c>
      <c r="G65" s="8">
        <v>220000</v>
      </c>
      <c r="H65" s="8">
        <v>40818.769999999997</v>
      </c>
      <c r="I65" s="8">
        <v>4742.3999999999996</v>
      </c>
      <c r="J65" s="8">
        <v>6314</v>
      </c>
      <c r="K65" s="8">
        <f>Tabla79[[#This Row],[INGRESO BRUTO]]-Tabla79[[#This Row],[ING. NETO]]-Tabla79[[#This Row],[ISR]]-Tabla79[[#This Row],[SFS]]-Tabla79[[#This Row],[AFP]]</f>
        <v>1025.0000000000164</v>
      </c>
      <c r="L65" s="8">
        <v>167099.82999999999</v>
      </c>
      <c r="M65" s="13" t="s">
        <v>8</v>
      </c>
    </row>
    <row r="66" spans="1:13">
      <c r="A66" s="11" t="s">
        <v>32</v>
      </c>
      <c r="B66" s="10" t="s">
        <v>31</v>
      </c>
      <c r="C66" s="10" t="s">
        <v>30</v>
      </c>
      <c r="D66" s="10" t="s">
        <v>4</v>
      </c>
      <c r="E66" s="9">
        <f>VLOOKUP(Tabla79[[#This Row],[NOMBRE Y APELLIDO]],[1]!TCONT[#All],3,FALSE)</f>
        <v>44105</v>
      </c>
      <c r="F66" s="9">
        <f>VLOOKUP(Tabla79[[#This Row],[NOMBRE Y APELLIDO]],[1]!TCONT[#All],4,FALSE)</f>
        <v>44470</v>
      </c>
      <c r="G66" s="8">
        <v>100000</v>
      </c>
      <c r="H66" s="8">
        <v>12105.37</v>
      </c>
      <c r="I66" s="8">
        <v>3040</v>
      </c>
      <c r="J66" s="8">
        <v>2870</v>
      </c>
      <c r="K66" s="8">
        <f>Tabla79[[#This Row],[INGRESO BRUTO]]-Tabla79[[#This Row],[ING. NETO]]-Tabla79[[#This Row],[ISR]]-Tabla79[[#This Row],[SFS]]-Tabla79[[#This Row],[AFP]]</f>
        <v>424.99999999999454</v>
      </c>
      <c r="L66" s="8">
        <v>81559.63</v>
      </c>
      <c r="M66" s="7" t="s">
        <v>8</v>
      </c>
    </row>
    <row r="67" spans="1:13">
      <c r="A67" s="11" t="s">
        <v>29</v>
      </c>
      <c r="B67" s="10" t="s">
        <v>28</v>
      </c>
      <c r="C67" s="10" t="s">
        <v>27</v>
      </c>
      <c r="D67" s="10" t="s">
        <v>4</v>
      </c>
      <c r="E67" s="9">
        <f>VLOOKUP(Tabla79[[#This Row],[NOMBRE Y APELLIDO]],[1]!TCONT[#All],3,FALSE)</f>
        <v>44136</v>
      </c>
      <c r="F67" s="9">
        <f>VLOOKUP(Tabla79[[#This Row],[NOMBRE Y APELLIDO]],[1]!TCONT[#All],4,FALSE)</f>
        <v>44501</v>
      </c>
      <c r="G67" s="8">
        <v>40000</v>
      </c>
      <c r="H67" s="8">
        <v>442.65</v>
      </c>
      <c r="I67" s="8">
        <v>1216</v>
      </c>
      <c r="J67" s="8">
        <v>1148</v>
      </c>
      <c r="K67" s="8">
        <f>Tabla79[[#This Row],[INGRESO BRUTO]]-Tabla79[[#This Row],[ING. NETO]]-Tabla79[[#This Row],[ISR]]-Tabla79[[#This Row],[SFS]]-Tabla79[[#This Row],[AFP]]</f>
        <v>25.000000000001364</v>
      </c>
      <c r="L67" s="8">
        <v>37168.35</v>
      </c>
      <c r="M67" s="7" t="s">
        <v>3</v>
      </c>
    </row>
    <row r="68" spans="1:13">
      <c r="A68" s="11" t="s">
        <v>26</v>
      </c>
      <c r="B68" s="10" t="s">
        <v>20</v>
      </c>
      <c r="C68" s="10" t="s">
        <v>19</v>
      </c>
      <c r="D68" s="10" t="s">
        <v>4</v>
      </c>
      <c r="E68" s="9">
        <f>VLOOKUP(Tabla79[[#This Row],[NOMBRE Y APELLIDO]],[1]!TCONT[#All],3,FALSE)</f>
        <v>44136</v>
      </c>
      <c r="F68" s="9">
        <f>VLOOKUP(Tabla79[[#This Row],[NOMBRE Y APELLIDO]],[1]!TCONT[#All],4,FALSE)</f>
        <v>44501</v>
      </c>
      <c r="G68" s="8">
        <v>40000</v>
      </c>
      <c r="H68" s="8">
        <v>442.65</v>
      </c>
      <c r="I68" s="8">
        <v>1216</v>
      </c>
      <c r="J68" s="8">
        <v>1148</v>
      </c>
      <c r="K68" s="8">
        <f>Tabla79[[#This Row],[INGRESO BRUTO]]-Tabla79[[#This Row],[ING. NETO]]-Tabla79[[#This Row],[ISR]]-Tabla79[[#This Row],[SFS]]-Tabla79[[#This Row],[AFP]]</f>
        <v>25.000000000001364</v>
      </c>
      <c r="L68" s="8">
        <v>37168.35</v>
      </c>
      <c r="M68" s="7" t="s">
        <v>8</v>
      </c>
    </row>
    <row r="69" spans="1:13">
      <c r="A69" s="11" t="s">
        <v>25</v>
      </c>
      <c r="B69" s="10" t="s">
        <v>20</v>
      </c>
      <c r="C69" s="10" t="s">
        <v>19</v>
      </c>
      <c r="D69" s="10" t="s">
        <v>4</v>
      </c>
      <c r="E69" s="9">
        <f>VLOOKUP(Tabla79[[#This Row],[NOMBRE Y APELLIDO]],[1]!TCONT[#All],3,FALSE)</f>
        <v>44136</v>
      </c>
      <c r="F69" s="9">
        <f>VLOOKUP(Tabla79[[#This Row],[NOMBRE Y APELLIDO]],[1]!TCONT[#All],4,FALSE)</f>
        <v>44501</v>
      </c>
      <c r="G69" s="8">
        <v>40000</v>
      </c>
      <c r="H69" s="8">
        <v>442.65</v>
      </c>
      <c r="I69" s="8">
        <v>1216</v>
      </c>
      <c r="J69" s="8">
        <v>1148</v>
      </c>
      <c r="K69" s="8">
        <f>Tabla79[[#This Row],[INGRESO BRUTO]]-Tabla79[[#This Row],[ING. NETO]]-Tabla79[[#This Row],[ISR]]-Tabla79[[#This Row],[SFS]]-Tabla79[[#This Row],[AFP]]</f>
        <v>25.000000000001364</v>
      </c>
      <c r="L69" s="8">
        <v>37168.35</v>
      </c>
      <c r="M69" s="7" t="s">
        <v>8</v>
      </c>
    </row>
    <row r="70" spans="1:13">
      <c r="A70" s="16" t="s">
        <v>24</v>
      </c>
      <c r="B70" s="15" t="s">
        <v>20</v>
      </c>
      <c r="C70" s="14" t="s">
        <v>19</v>
      </c>
      <c r="D70" s="10" t="s">
        <v>4</v>
      </c>
      <c r="E70" s="9">
        <f>VLOOKUP(Tabla79[[#This Row],[NOMBRE Y APELLIDO]],[1]!TCONT[#All],3,FALSE)</f>
        <v>44136</v>
      </c>
      <c r="F70" s="9">
        <f>VLOOKUP(Tabla79[[#This Row],[NOMBRE Y APELLIDO]],[1]!TCONT[#All],4,FALSE)</f>
        <v>44501</v>
      </c>
      <c r="G70" s="8">
        <v>40000</v>
      </c>
      <c r="H70" s="8">
        <v>442.65</v>
      </c>
      <c r="I70" s="8">
        <v>1216</v>
      </c>
      <c r="J70" s="8">
        <v>1148</v>
      </c>
      <c r="K70" s="8">
        <f>Tabla79[[#This Row],[INGRESO BRUTO]]-Tabla79[[#This Row],[ING. NETO]]-Tabla79[[#This Row],[ISR]]-Tabla79[[#This Row],[SFS]]-Tabla79[[#This Row],[AFP]]</f>
        <v>25.000000000001364</v>
      </c>
      <c r="L70" s="8">
        <v>37168.35</v>
      </c>
      <c r="M70" s="13" t="s">
        <v>8</v>
      </c>
    </row>
    <row r="71" spans="1:13">
      <c r="A71" s="11" t="s">
        <v>23</v>
      </c>
      <c r="B71" s="10" t="s">
        <v>20</v>
      </c>
      <c r="C71" s="10" t="s">
        <v>19</v>
      </c>
      <c r="D71" s="10" t="s">
        <v>4</v>
      </c>
      <c r="E71" s="9">
        <f>VLOOKUP(Tabla79[[#This Row],[NOMBRE Y APELLIDO]],[1]!TCONT[#All],3,FALSE)</f>
        <v>44136</v>
      </c>
      <c r="F71" s="9">
        <f>VLOOKUP(Tabla79[[#This Row],[NOMBRE Y APELLIDO]],[1]!TCONT[#All],4,FALSE)</f>
        <v>44501</v>
      </c>
      <c r="G71" s="8">
        <v>40000</v>
      </c>
      <c r="H71" s="8">
        <v>442.65</v>
      </c>
      <c r="I71" s="8">
        <v>1216</v>
      </c>
      <c r="J71" s="8">
        <v>1148</v>
      </c>
      <c r="K71" s="8">
        <f>Tabla79[[#This Row],[INGRESO BRUTO]]-Tabla79[[#This Row],[ING. NETO]]-Tabla79[[#This Row],[ISR]]-Tabla79[[#This Row],[SFS]]-Tabla79[[#This Row],[AFP]]</f>
        <v>25.000000000001364</v>
      </c>
      <c r="L71" s="8">
        <v>37168.35</v>
      </c>
      <c r="M71" s="7" t="s">
        <v>8</v>
      </c>
    </row>
    <row r="72" spans="1:13">
      <c r="A72" s="11" t="s">
        <v>22</v>
      </c>
      <c r="B72" s="10" t="s">
        <v>20</v>
      </c>
      <c r="C72" s="10" t="s">
        <v>19</v>
      </c>
      <c r="D72" s="10" t="s">
        <v>4</v>
      </c>
      <c r="E72" s="9">
        <f>VLOOKUP(Tabla79[[#This Row],[NOMBRE Y APELLIDO]],[1]!TCONT[#All],3,FALSE)</f>
        <v>44136</v>
      </c>
      <c r="F72" s="9">
        <f>VLOOKUP(Tabla79[[#This Row],[NOMBRE Y APELLIDO]],[1]!TCONT[#All],4,FALSE)</f>
        <v>44501</v>
      </c>
      <c r="G72" s="8">
        <v>40000</v>
      </c>
      <c r="H72" s="8">
        <v>442.65</v>
      </c>
      <c r="I72" s="8">
        <v>1216</v>
      </c>
      <c r="J72" s="8">
        <v>1148</v>
      </c>
      <c r="K72" s="8">
        <f>Tabla79[[#This Row],[INGRESO BRUTO]]-Tabla79[[#This Row],[ING. NETO]]-Tabla79[[#This Row],[ISR]]-Tabla79[[#This Row],[SFS]]-Tabla79[[#This Row],[AFP]]</f>
        <v>25.000000000001364</v>
      </c>
      <c r="L72" s="8">
        <v>37168.35</v>
      </c>
      <c r="M72" s="7" t="s">
        <v>8</v>
      </c>
    </row>
    <row r="73" spans="1:13">
      <c r="A73" s="16" t="s">
        <v>21</v>
      </c>
      <c r="B73" s="15" t="s">
        <v>20</v>
      </c>
      <c r="C73" s="14" t="s">
        <v>19</v>
      </c>
      <c r="D73" s="10" t="s">
        <v>4</v>
      </c>
      <c r="E73" s="9">
        <f>VLOOKUP(Tabla79[[#This Row],[NOMBRE Y APELLIDO]],[1]!TCONT[#All],3,FALSE)</f>
        <v>44136</v>
      </c>
      <c r="F73" s="9">
        <f>VLOOKUP(Tabla79[[#This Row],[NOMBRE Y APELLIDO]],[1]!TCONT[#All],4,FALSE)</f>
        <v>44501</v>
      </c>
      <c r="G73" s="8">
        <v>40000</v>
      </c>
      <c r="H73" s="8">
        <v>442.65</v>
      </c>
      <c r="I73" s="8">
        <v>1216</v>
      </c>
      <c r="J73" s="8">
        <v>1148</v>
      </c>
      <c r="K73" s="8">
        <f>Tabla79[[#This Row],[INGRESO BRUTO]]-Tabla79[[#This Row],[ING. NETO]]-Tabla79[[#This Row],[ISR]]-Tabla79[[#This Row],[SFS]]-Tabla79[[#This Row],[AFP]]</f>
        <v>25.000000000001364</v>
      </c>
      <c r="L73" s="8">
        <v>37168.35</v>
      </c>
      <c r="M73" s="13" t="s">
        <v>8</v>
      </c>
    </row>
    <row r="74" spans="1:13">
      <c r="A74" s="11" t="s">
        <v>18</v>
      </c>
      <c r="B74" s="10" t="s">
        <v>17</v>
      </c>
      <c r="C74" s="10" t="s">
        <v>14</v>
      </c>
      <c r="D74" s="10" t="s">
        <v>4</v>
      </c>
      <c r="E74" s="9">
        <f>VLOOKUP(Tabla79[[#This Row],[NOMBRE Y APELLIDO]],[1]!TCONT[#All],3,FALSE)</f>
        <v>44317</v>
      </c>
      <c r="F74" s="9">
        <f>VLOOKUP(Tabla79[[#This Row],[NOMBRE Y APELLIDO]],[1]!TCONT[#All],4,FALSE)</f>
        <v>44682</v>
      </c>
      <c r="G74" s="8">
        <v>75000</v>
      </c>
      <c r="H74" s="8">
        <v>6309.38</v>
      </c>
      <c r="I74" s="8">
        <v>2280</v>
      </c>
      <c r="J74" s="8">
        <v>2152.5</v>
      </c>
      <c r="K74" s="8">
        <f>Tabla79[[#This Row],[INGRESO BRUTO]]-Tabla79[[#This Row],[ING. NETO]]-Tabla79[[#This Row],[ISR]]-Tabla79[[#This Row],[SFS]]-Tabla79[[#This Row],[AFP]]</f>
        <v>24.999999999997272</v>
      </c>
      <c r="L74" s="8">
        <v>64233.120000000003</v>
      </c>
      <c r="M74" s="7" t="s">
        <v>8</v>
      </c>
    </row>
    <row r="75" spans="1:13">
      <c r="A75" s="11" t="s">
        <v>16</v>
      </c>
      <c r="B75" s="10" t="s">
        <v>15</v>
      </c>
      <c r="C75" s="10" t="s">
        <v>14</v>
      </c>
      <c r="D75" s="10" t="s">
        <v>4</v>
      </c>
      <c r="E75" s="9">
        <f>VLOOKUP(Tabla79[[#This Row],[NOMBRE Y APELLIDO]],[1]!TCONT[#All],3,FALSE)</f>
        <v>44317</v>
      </c>
      <c r="F75" s="9">
        <f>VLOOKUP(Tabla79[[#This Row],[NOMBRE Y APELLIDO]],[1]!TCONT[#All],4,FALSE)</f>
        <v>44501</v>
      </c>
      <c r="G75" s="8">
        <v>80000</v>
      </c>
      <c r="H75" s="8">
        <v>7400.87</v>
      </c>
      <c r="I75" s="8">
        <v>2432</v>
      </c>
      <c r="J75" s="8">
        <v>2296</v>
      </c>
      <c r="K75" s="8">
        <f>Tabla79[[#This Row],[INGRESO BRUTO]]-Tabla79[[#This Row],[ING. NETO]]-Tabla79[[#This Row],[ISR]]-Tabla79[[#This Row],[SFS]]-Tabla79[[#This Row],[AFP]]</f>
        <v>24.999999999995453</v>
      </c>
      <c r="L75" s="8">
        <v>67846.13</v>
      </c>
      <c r="M75" s="7" t="s">
        <v>3</v>
      </c>
    </row>
    <row r="76" spans="1:13">
      <c r="A76" s="16" t="s">
        <v>13</v>
      </c>
      <c r="B76" s="15" t="s">
        <v>12</v>
      </c>
      <c r="C76" s="14" t="s">
        <v>9</v>
      </c>
      <c r="D76" s="10" t="s">
        <v>4</v>
      </c>
      <c r="E76" s="9">
        <f>VLOOKUP(Tabla79[[#This Row],[NOMBRE Y APELLIDO]],[1]!TCONT[#All],3,FALSE)</f>
        <v>44287</v>
      </c>
      <c r="F76" s="9">
        <f>VLOOKUP(Tabla79[[#This Row],[NOMBRE Y APELLIDO]],[1]!TCONT[#All],4,FALSE)</f>
        <v>44652</v>
      </c>
      <c r="G76" s="8">
        <v>45000</v>
      </c>
      <c r="H76" s="8">
        <v>1148.33</v>
      </c>
      <c r="I76" s="8">
        <v>1368</v>
      </c>
      <c r="J76" s="8">
        <v>1291.5</v>
      </c>
      <c r="K76" s="8">
        <f>Tabla79[[#This Row],[INGRESO BRUTO]]-Tabla79[[#This Row],[ING. NETO]]-Tabla79[[#This Row],[ISR]]-Tabla79[[#This Row],[SFS]]-Tabla79[[#This Row],[AFP]]</f>
        <v>25.000000000001819</v>
      </c>
      <c r="L76" s="8">
        <v>41167.17</v>
      </c>
      <c r="M76" s="13" t="s">
        <v>3</v>
      </c>
    </row>
    <row r="77" spans="1:13">
      <c r="A77" s="11" t="s">
        <v>11</v>
      </c>
      <c r="B77" s="10" t="s">
        <v>10</v>
      </c>
      <c r="C77" s="10" t="s">
        <v>9</v>
      </c>
      <c r="D77" s="10" t="s">
        <v>4</v>
      </c>
      <c r="E77" s="9">
        <f>VLOOKUP(Tabla79[[#This Row],[NOMBRE Y APELLIDO]],[1]!TCONT[#All],3,FALSE)</f>
        <v>44136</v>
      </c>
      <c r="F77" s="9">
        <f>VLOOKUP(Tabla79[[#This Row],[NOMBRE Y APELLIDO]],[1]!TCONT[#All],4,FALSE)</f>
        <v>44501</v>
      </c>
      <c r="G77" s="12">
        <v>100000</v>
      </c>
      <c r="H77" s="12">
        <v>12105.37</v>
      </c>
      <c r="I77" s="12">
        <v>3040</v>
      </c>
      <c r="J77" s="12">
        <v>2870</v>
      </c>
      <c r="K77" s="12">
        <f>Tabla79[[#This Row],[INGRESO BRUTO]]-Tabla79[[#This Row],[ING. NETO]]-Tabla79[[#This Row],[ISR]]-Tabla79[[#This Row],[SFS]]-Tabla79[[#This Row],[AFP]]</f>
        <v>24.999999999994543</v>
      </c>
      <c r="L77" s="12">
        <v>81959.63</v>
      </c>
      <c r="M77" s="7" t="s">
        <v>8</v>
      </c>
    </row>
    <row r="78" spans="1:13">
      <c r="A78" s="11" t="s">
        <v>7</v>
      </c>
      <c r="B78" s="10" t="s">
        <v>6</v>
      </c>
      <c r="C78" s="10" t="s">
        <v>5</v>
      </c>
      <c r="D78" s="10" t="s">
        <v>4</v>
      </c>
      <c r="E78" s="9">
        <f>VLOOKUP(Tabla79[[#This Row],[NOMBRE Y APELLIDO]],[1]!TCONT[#All],3,FALSE)</f>
        <v>44348</v>
      </c>
      <c r="F78" s="9">
        <f>VLOOKUP(Tabla79[[#This Row],[NOMBRE Y APELLIDO]],[1]!TCONT[#All],4,FALSE)</f>
        <v>44713</v>
      </c>
      <c r="G78" s="8">
        <v>25000</v>
      </c>
      <c r="H78" s="8">
        <v>0</v>
      </c>
      <c r="I78" s="8">
        <v>760</v>
      </c>
      <c r="J78" s="8">
        <v>717.5</v>
      </c>
      <c r="K78" s="8">
        <f>Tabla79[[#This Row],[INGRESO BRUTO]]-Tabla79[[#This Row],[ING. NETO]]-Tabla79[[#This Row],[ISR]]-Tabla79[[#This Row],[SFS]]-Tabla79[[#This Row],[AFP]]</f>
        <v>2525</v>
      </c>
      <c r="L78" s="8">
        <v>20997.5</v>
      </c>
      <c r="M78" s="7" t="s">
        <v>3</v>
      </c>
    </row>
    <row r="79" spans="1:13">
      <c r="A79" s="5" t="s">
        <v>2</v>
      </c>
      <c r="B79" s="5">
        <f>SUBTOTAL(103,Tabla79[CARGO])</f>
        <v>71</v>
      </c>
      <c r="C79" s="5"/>
      <c r="D79" s="5"/>
      <c r="E79" s="5"/>
      <c r="F79" s="5"/>
      <c r="G79" s="4">
        <f>SUBTOTAL(109,Tabla79[INGRESO BRUTO])</f>
        <v>4171250</v>
      </c>
      <c r="H79" s="4">
        <f>SUBTOTAL(109,Tabla79[ISR])</f>
        <v>345335.22000000003</v>
      </c>
      <c r="I79" s="4">
        <f>SUBTOTAL(109,Tabla79[SFS])</f>
        <v>124860.40000000001</v>
      </c>
      <c r="J79" s="4">
        <f>SUBTOTAL(109,Tabla79[AFP])</f>
        <v>119714.87999999999</v>
      </c>
      <c r="K79" s="4">
        <f>SUBTOTAL(109,Tabla79[OTROS DESC.])</f>
        <v>20601.240000000005</v>
      </c>
      <c r="L79" s="4">
        <f>SUBTOTAL(109,Tabla79[ING. NETO])</f>
        <v>3560738.2600000002</v>
      </c>
      <c r="M79" s="4"/>
    </row>
    <row r="80" spans="1:13">
      <c r="A80"/>
      <c r="B80"/>
      <c r="C80"/>
      <c r="D80"/>
      <c r="E80" s="6"/>
      <c r="F80" s="6"/>
      <c r="G80" s="4"/>
      <c r="H80" s="4"/>
      <c r="I80" s="4"/>
      <c r="J80" s="4"/>
      <c r="K80" s="4"/>
      <c r="L80" s="4"/>
      <c r="M80" s="4"/>
    </row>
    <row r="81" spans="1:13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</row>
    <row r="82" spans="1:13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</row>
    <row r="83" spans="1:13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</row>
    <row r="84" spans="1:13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</row>
    <row r="85" spans="1:13" ht="15.75">
      <c r="A85" s="3" t="s">
        <v>1</v>
      </c>
    </row>
    <row r="86" spans="1:13">
      <c r="A86" s="2" t="s">
        <v>0</v>
      </c>
    </row>
  </sheetData>
  <conditionalFormatting sqref="A80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F1DB-10E4-44EE-8C94-9A2894256012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CONTRATADOS</vt:lpstr>
      <vt:lpstr>Hoja1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2021-12-17T15:48:39Z</dcterms:created>
  <dcterms:modified xsi:type="dcterms:W3CDTF">2021-12-17T15:49:59Z</dcterms:modified>
</cp:coreProperties>
</file>