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tables/table10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RRHH\"/>
    </mc:Choice>
  </mc:AlternateContent>
  <xr:revisionPtr revIDLastSave="0" documentId="13_ncr:1_{41B9B445-9036-4EA5-BCAD-A7A3CA9BB918}" xr6:coauthVersionLast="47" xr6:coauthVersionMax="47" xr10:uidLastSave="{00000000-0000-0000-0000-000000000000}"/>
  <bookViews>
    <workbookView xWindow="-120" yWindow="-120" windowWidth="20730" windowHeight="1116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config" sheetId="62" state="hidden" r:id="rId4"/>
    <sheet name="MES" sheetId="67" state="hidden" r:id="rId5"/>
    <sheet name="TEMPORALES" sheetId="64" r:id="rId6"/>
  </sheets>
  <externalReferences>
    <externalReference r:id="rId7"/>
  </externalReferences>
  <definedNames>
    <definedName name="_xlnm.Criteria" localSheetId="5">#REF!</definedName>
    <definedName name="_xlnm.Print_Area" localSheetId="5">TEMPORALES!$A$1:$M$166</definedName>
    <definedName name="_xlnm.Print_Titles" localSheetId="5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7" l="1"/>
  <c r="J24" i="67"/>
  <c r="J26" i="67"/>
  <c r="J28" i="67"/>
  <c r="J39" i="67"/>
  <c r="J45" i="67"/>
  <c r="J46" i="67"/>
  <c r="J57" i="67"/>
  <c r="J67" i="67"/>
  <c r="J72" i="67"/>
  <c r="J76" i="67"/>
  <c r="J83" i="67"/>
  <c r="J86" i="67"/>
  <c r="J87" i="67"/>
  <c r="J92" i="67"/>
  <c r="J94" i="67"/>
  <c r="J95" i="67"/>
  <c r="J97" i="67"/>
  <c r="J98" i="67"/>
  <c r="J102" i="67"/>
  <c r="J106" i="67"/>
  <c r="J108" i="67"/>
  <c r="J110" i="67"/>
  <c r="J112" i="67"/>
  <c r="J113" i="67"/>
  <c r="J114" i="67"/>
  <c r="J115" i="67"/>
  <c r="J116" i="67"/>
  <c r="J117" i="67"/>
  <c r="J120" i="67"/>
  <c r="J122" i="67"/>
  <c r="J125" i="67"/>
  <c r="J126" i="67"/>
  <c r="J131" i="67"/>
  <c r="J132" i="67"/>
  <c r="J133" i="67"/>
  <c r="J139" i="67"/>
  <c r="J140" i="67"/>
  <c r="J154" i="67"/>
  <c r="J160" i="67"/>
  <c r="J162" i="67"/>
  <c r="J172" i="67"/>
  <c r="J176" i="67"/>
  <c r="J177" i="67"/>
  <c r="J178" i="67"/>
  <c r="J183" i="67"/>
  <c r="J185" i="67"/>
  <c r="J196" i="67"/>
  <c r="J198" i="67"/>
  <c r="J199" i="67"/>
  <c r="J200" i="67"/>
  <c r="J201" i="67"/>
  <c r="J203" i="67"/>
  <c r="J207" i="67"/>
  <c r="J210" i="67"/>
  <c r="J211" i="67"/>
  <c r="J213" i="67"/>
  <c r="J216" i="67"/>
  <c r="J217" i="67"/>
  <c r="J218" i="67"/>
  <c r="J221" i="67"/>
  <c r="J222" i="67"/>
  <c r="J223" i="67"/>
  <c r="J234" i="67"/>
  <c r="J237" i="67"/>
  <c r="J238" i="67"/>
  <c r="J239" i="67"/>
  <c r="J247" i="67"/>
  <c r="J249" i="67"/>
  <c r="J256" i="67"/>
  <c r="J264" i="67"/>
  <c r="J267" i="67"/>
  <c r="J273" i="67"/>
  <c r="J278" i="67"/>
  <c r="J290" i="67"/>
  <c r="J325" i="67"/>
  <c r="J326" i="67"/>
  <c r="J327" i="67"/>
  <c r="J328" i="67"/>
  <c r="J329" i="67"/>
  <c r="J331" i="67"/>
  <c r="J332" i="67"/>
  <c r="J333" i="67"/>
  <c r="J334" i="67"/>
  <c r="J335" i="67"/>
  <c r="J336" i="67"/>
  <c r="J337" i="67"/>
  <c r="J347" i="67"/>
  <c r="J351" i="67"/>
  <c r="J352" i="67"/>
  <c r="J354" i="67"/>
  <c r="J356" i="67"/>
  <c r="J358" i="67"/>
  <c r="J359" i="67"/>
  <c r="J360" i="67"/>
  <c r="J363" i="67"/>
  <c r="J371" i="67"/>
  <c r="J375" i="67"/>
  <c r="J377" i="67"/>
  <c r="J379" i="67"/>
  <c r="J388" i="67"/>
  <c r="J390" i="67"/>
  <c r="J392" i="67"/>
  <c r="J426" i="67"/>
  <c r="J431" i="67"/>
  <c r="J439" i="67"/>
  <c r="J446" i="67"/>
  <c r="J449" i="67"/>
  <c r="J452" i="67"/>
  <c r="J453" i="67"/>
  <c r="J456" i="67"/>
  <c r="J461" i="67"/>
  <c r="J476" i="67"/>
  <c r="J483" i="67"/>
  <c r="J485" i="67"/>
  <c r="J490" i="67"/>
  <c r="J491" i="67"/>
  <c r="J492" i="67"/>
  <c r="J495" i="67"/>
  <c r="J507" i="67"/>
  <c r="J523" i="67"/>
  <c r="J527" i="67"/>
  <c r="J531" i="67"/>
  <c r="J532" i="67"/>
  <c r="J533" i="67"/>
  <c r="J534" i="67"/>
  <c r="J535" i="67"/>
  <c r="J536" i="67"/>
  <c r="J537" i="67"/>
  <c r="J539" i="67"/>
  <c r="J540" i="67"/>
  <c r="J541" i="67"/>
  <c r="J542" i="67"/>
  <c r="J544" i="67"/>
  <c r="J545" i="67"/>
  <c r="J548" i="67"/>
  <c r="J550" i="67"/>
  <c r="J556" i="67"/>
  <c r="J558" i="67"/>
  <c r="J560" i="67"/>
  <c r="J561" i="67"/>
  <c r="J564" i="67"/>
  <c r="J567" i="67"/>
  <c r="J572" i="67"/>
  <c r="J573" i="67"/>
  <c r="J574" i="67"/>
  <c r="J576" i="67"/>
  <c r="J578" i="67"/>
  <c r="J579" i="67"/>
  <c r="J588" i="67"/>
  <c r="J589" i="67"/>
  <c r="J599" i="67"/>
  <c r="J600" i="67"/>
  <c r="J602" i="67"/>
  <c r="J604" i="67"/>
  <c r="J623" i="67"/>
  <c r="J626" i="67"/>
  <c r="J627" i="67"/>
  <c r="J631" i="67"/>
  <c r="J634" i="67"/>
  <c r="J635" i="67"/>
  <c r="J640" i="67"/>
  <c r="J645" i="67"/>
  <c r="J655" i="67"/>
  <c r="J657" i="67"/>
  <c r="J659" i="67"/>
  <c r="J660" i="67"/>
  <c r="J665" i="67"/>
  <c r="J667" i="67"/>
  <c r="J669" i="67"/>
  <c r="J671" i="67"/>
  <c r="J677" i="67"/>
  <c r="J678" i="67"/>
  <c r="J681" i="67"/>
  <c r="J682" i="67"/>
  <c r="J684" i="67"/>
  <c r="J685" i="67"/>
  <c r="J686" i="67"/>
  <c r="J687" i="67"/>
  <c r="J688" i="67"/>
  <c r="J691" i="67"/>
  <c r="J695" i="67"/>
  <c r="J698" i="67"/>
  <c r="J704" i="67"/>
  <c r="J705" i="67"/>
  <c r="J706" i="67"/>
  <c r="J707" i="67"/>
  <c r="J709" i="67"/>
  <c r="J712" i="67"/>
  <c r="J713" i="67"/>
  <c r="J714" i="67"/>
  <c r="J723" i="67"/>
  <c r="J724" i="67"/>
  <c r="J725" i="67"/>
  <c r="J726" i="67"/>
  <c r="J727" i="67"/>
  <c r="J733" i="67"/>
  <c r="J737" i="67"/>
  <c r="J786" i="67"/>
  <c r="J787" i="67"/>
  <c r="J789" i="67"/>
  <c r="J790" i="67"/>
  <c r="J792" i="67"/>
  <c r="J794" i="67"/>
  <c r="J799" i="67"/>
  <c r="J815" i="67"/>
  <c r="J816" i="67"/>
  <c r="J817" i="67"/>
  <c r="J818" i="67"/>
  <c r="J819" i="67"/>
  <c r="J821" i="67"/>
  <c r="J822" i="67"/>
  <c r="J823" i="67"/>
  <c r="J826" i="67"/>
  <c r="J831" i="67"/>
  <c r="J839" i="67"/>
  <c r="J841" i="67"/>
  <c r="J845" i="67"/>
  <c r="J846" i="67"/>
  <c r="J850" i="67"/>
  <c r="J851" i="67"/>
  <c r="J852" i="67"/>
  <c r="J854" i="67"/>
  <c r="J861" i="67"/>
  <c r="J864" i="67"/>
  <c r="J865" i="67"/>
  <c r="J866" i="67"/>
  <c r="J867" i="67"/>
  <c r="J868" i="67"/>
  <c r="J869" i="67"/>
  <c r="J872" i="67"/>
  <c r="J875" i="67"/>
  <c r="J876" i="67"/>
  <c r="J896" i="67"/>
  <c r="J904" i="67"/>
  <c r="J906" i="67"/>
  <c r="J910" i="67"/>
  <c r="J914" i="67"/>
  <c r="J915" i="67"/>
  <c r="J933" i="67"/>
  <c r="J937" i="67"/>
  <c r="J939" i="67"/>
  <c r="J943" i="67"/>
  <c r="J954" i="67"/>
  <c r="J975" i="67"/>
  <c r="J985" i="67"/>
  <c r="J986" i="67"/>
  <c r="J987" i="67"/>
  <c r="J993" i="67"/>
  <c r="J994" i="67"/>
  <c r="J996" i="67"/>
  <c r="J997" i="67"/>
  <c r="J1000" i="67"/>
  <c r="J1004" i="67"/>
  <c r="J1006" i="67"/>
  <c r="J1007" i="67"/>
  <c r="J1008" i="67"/>
  <c r="J1016" i="67"/>
  <c r="J1017" i="67"/>
  <c r="J1018" i="67"/>
  <c r="I1364" i="67"/>
  <c r="E1364" i="67"/>
  <c r="E1363" i="67"/>
  <c r="I1363" i="67" s="1"/>
  <c r="E1362" i="67"/>
  <c r="I1362" i="67" s="1"/>
  <c r="E1361" i="67"/>
  <c r="I1361" i="67" s="1"/>
  <c r="E1360" i="67"/>
  <c r="I1360" i="67" s="1"/>
  <c r="E1359" i="67"/>
  <c r="I1359" i="67" s="1"/>
  <c r="E1358" i="67"/>
  <c r="I1358" i="67" s="1"/>
  <c r="E1357" i="67"/>
  <c r="I1357" i="67" s="1"/>
  <c r="E1356" i="67"/>
  <c r="I1356" i="67" s="1"/>
  <c r="E1355" i="67"/>
  <c r="I1355" i="67" s="1"/>
  <c r="E1354" i="67"/>
  <c r="I1354" i="67" s="1"/>
  <c r="E1353" i="67"/>
  <c r="I1353" i="67" s="1"/>
  <c r="E1352" i="67"/>
  <c r="I1352" i="67" s="1"/>
  <c r="E1351" i="67"/>
  <c r="I1351" i="67" s="1"/>
  <c r="E1350" i="67"/>
  <c r="I1350" i="67" s="1"/>
  <c r="E1349" i="67"/>
  <c r="I1349" i="67" s="1"/>
  <c r="E1348" i="67"/>
  <c r="I1348" i="67" s="1"/>
  <c r="E1347" i="67"/>
  <c r="I1347" i="67" s="1"/>
  <c r="E1346" i="67"/>
  <c r="I1346" i="67" s="1"/>
  <c r="E1345" i="67"/>
  <c r="I1345" i="67" s="1"/>
  <c r="E1344" i="67"/>
  <c r="I1344" i="67" s="1"/>
  <c r="E1343" i="67"/>
  <c r="I1343" i="67" s="1"/>
  <c r="E1342" i="67"/>
  <c r="I1342" i="67" s="1"/>
  <c r="E1341" i="67"/>
  <c r="I1341" i="67" s="1"/>
  <c r="E1340" i="67"/>
  <c r="I1340" i="67" s="1"/>
  <c r="E1339" i="67"/>
  <c r="I1339" i="67" s="1"/>
  <c r="E1338" i="67"/>
  <c r="I1338" i="67" s="1"/>
  <c r="E1337" i="67"/>
  <c r="I1337" i="67" s="1"/>
  <c r="E1336" i="67"/>
  <c r="I1336" i="67" s="1"/>
  <c r="E1335" i="67"/>
  <c r="I1335" i="67" s="1"/>
  <c r="E1334" i="67"/>
  <c r="I1334" i="67" s="1"/>
  <c r="E1333" i="67"/>
  <c r="I1333" i="67" s="1"/>
  <c r="E1332" i="67"/>
  <c r="I1332" i="67" s="1"/>
  <c r="E1331" i="67"/>
  <c r="I1331" i="67" s="1"/>
  <c r="E1330" i="67"/>
  <c r="I1330" i="67" s="1"/>
  <c r="E1329" i="67"/>
  <c r="I1329" i="67" s="1"/>
  <c r="E1328" i="67"/>
  <c r="I1328" i="67" s="1"/>
  <c r="E1327" i="67"/>
  <c r="I1327" i="67" s="1"/>
  <c r="E1326" i="67"/>
  <c r="I1326" i="67" s="1"/>
  <c r="E1325" i="67"/>
  <c r="I1325" i="67" s="1"/>
  <c r="E1324" i="67"/>
  <c r="I1324" i="67" s="1"/>
  <c r="E1323" i="67"/>
  <c r="I1323" i="67" s="1"/>
  <c r="E1322" i="67"/>
  <c r="I1322" i="67" s="1"/>
  <c r="E1321" i="67"/>
  <c r="I1321" i="67" s="1"/>
  <c r="E1320" i="67"/>
  <c r="I1320" i="67" s="1"/>
  <c r="E1319" i="67"/>
  <c r="I1319" i="67" s="1"/>
  <c r="E1318" i="67"/>
  <c r="I1318" i="67" s="1"/>
  <c r="E1317" i="67"/>
  <c r="I1317" i="67" s="1"/>
  <c r="E1316" i="67"/>
  <c r="I1316" i="67" s="1"/>
  <c r="E1315" i="67"/>
  <c r="I1315" i="67" s="1"/>
  <c r="E1314" i="67"/>
  <c r="I1314" i="67" s="1"/>
  <c r="E1313" i="67"/>
  <c r="I1313" i="67" s="1"/>
  <c r="E1312" i="67"/>
  <c r="I1312" i="67" s="1"/>
  <c r="E1311" i="67"/>
  <c r="I1311" i="67" s="1"/>
  <c r="E1310" i="67"/>
  <c r="I1310" i="67" s="1"/>
  <c r="E1309" i="67"/>
  <c r="I1309" i="67" s="1"/>
  <c r="E1308" i="67"/>
  <c r="I1308" i="67" s="1"/>
  <c r="E1307" i="67"/>
  <c r="I1307" i="67" s="1"/>
  <c r="E1306" i="67"/>
  <c r="I1306" i="67" s="1"/>
  <c r="E1305" i="67"/>
  <c r="I1305" i="67" s="1"/>
  <c r="E1304" i="67"/>
  <c r="I1304" i="67" s="1"/>
  <c r="E1303" i="67"/>
  <c r="I1303" i="67" s="1"/>
  <c r="E1302" i="67"/>
  <c r="I1302" i="67" s="1"/>
  <c r="E1301" i="67"/>
  <c r="I1301" i="67" s="1"/>
  <c r="E1300" i="67"/>
  <c r="I1300" i="67" s="1"/>
  <c r="E1299" i="67"/>
  <c r="I1299" i="67" s="1"/>
  <c r="E1298" i="67"/>
  <c r="I1298" i="67" s="1"/>
  <c r="E1297" i="67"/>
  <c r="I1297" i="67" s="1"/>
  <c r="E1296" i="67"/>
  <c r="I1296" i="67" s="1"/>
  <c r="E1295" i="67"/>
  <c r="I1295" i="67" s="1"/>
  <c r="E1294" i="67"/>
  <c r="I1294" i="67" s="1"/>
  <c r="E1293" i="67"/>
  <c r="I1293" i="67" s="1"/>
  <c r="E1292" i="67"/>
  <c r="I1292" i="67" s="1"/>
  <c r="E1291" i="67"/>
  <c r="I1291" i="67" s="1"/>
  <c r="E1290" i="67"/>
  <c r="I1290" i="67" s="1"/>
  <c r="E1289" i="67"/>
  <c r="I1289" i="67" s="1"/>
  <c r="E1288" i="67"/>
  <c r="I1288" i="67" s="1"/>
  <c r="E1287" i="67"/>
  <c r="I1287" i="67" s="1"/>
  <c r="E1286" i="67"/>
  <c r="I1286" i="67" s="1"/>
  <c r="E1285" i="67"/>
  <c r="I1285" i="67" s="1"/>
  <c r="E1284" i="67"/>
  <c r="I1284" i="67" s="1"/>
  <c r="E1283" i="67"/>
  <c r="I1283" i="67" s="1"/>
  <c r="E1282" i="67"/>
  <c r="I1282" i="67" s="1"/>
  <c r="E1281" i="67"/>
  <c r="I1281" i="67" s="1"/>
  <c r="E1280" i="67"/>
  <c r="I1280" i="67" s="1"/>
  <c r="E1279" i="67"/>
  <c r="I1279" i="67" s="1"/>
  <c r="E1278" i="67"/>
  <c r="I1278" i="67" s="1"/>
  <c r="E1277" i="67"/>
  <c r="I1277" i="67" s="1"/>
  <c r="E1276" i="67"/>
  <c r="I1276" i="67" s="1"/>
  <c r="E1275" i="67"/>
  <c r="I1275" i="67" s="1"/>
  <c r="E1274" i="67"/>
  <c r="I1274" i="67" s="1"/>
  <c r="E1273" i="67"/>
  <c r="I1273" i="67" s="1"/>
  <c r="E1272" i="67"/>
  <c r="I1272" i="67" s="1"/>
  <c r="E1271" i="67"/>
  <c r="I1271" i="67" s="1"/>
  <c r="E1270" i="67"/>
  <c r="I1270" i="67" s="1"/>
  <c r="E1269" i="67"/>
  <c r="I1269" i="67" s="1"/>
  <c r="E1268" i="67"/>
  <c r="I1268" i="67" s="1"/>
  <c r="E1267" i="67"/>
  <c r="I1267" i="67" s="1"/>
  <c r="E1266" i="67"/>
  <c r="I1266" i="67" s="1"/>
  <c r="E1265" i="67"/>
  <c r="I1265" i="67" s="1"/>
  <c r="E1264" i="67"/>
  <c r="I1264" i="67" s="1"/>
  <c r="E1263" i="67"/>
  <c r="I1263" i="67" s="1"/>
  <c r="E1262" i="67"/>
  <c r="I1262" i="67" s="1"/>
  <c r="E1261" i="67"/>
  <c r="I1261" i="67" s="1"/>
  <c r="E1260" i="67"/>
  <c r="I1260" i="67" s="1"/>
  <c r="E1259" i="67"/>
  <c r="I1259" i="67" s="1"/>
  <c r="E1258" i="67"/>
  <c r="I1258" i="67" s="1"/>
  <c r="E1257" i="67"/>
  <c r="I1257" i="67" s="1"/>
  <c r="E1256" i="67"/>
  <c r="I1256" i="67" s="1"/>
  <c r="E1255" i="67"/>
  <c r="I1255" i="67" s="1"/>
  <c r="E1254" i="67"/>
  <c r="I1254" i="67" s="1"/>
  <c r="E1253" i="67"/>
  <c r="I1253" i="67" s="1"/>
  <c r="E1252" i="67"/>
  <c r="I1252" i="67" s="1"/>
  <c r="E1251" i="67"/>
  <c r="I1251" i="67" s="1"/>
  <c r="E1250" i="67"/>
  <c r="I1250" i="67" s="1"/>
  <c r="E1249" i="67"/>
  <c r="I1249" i="67" s="1"/>
  <c r="E1248" i="67"/>
  <c r="I1248" i="67" s="1"/>
  <c r="E1247" i="67"/>
  <c r="I1247" i="67" s="1"/>
  <c r="E1246" i="67"/>
  <c r="I1246" i="67" s="1"/>
  <c r="E1245" i="67"/>
  <c r="I1245" i="67" s="1"/>
  <c r="E1244" i="67"/>
  <c r="I1244" i="67" s="1"/>
  <c r="E1243" i="67"/>
  <c r="I1243" i="67" s="1"/>
  <c r="E1242" i="67"/>
  <c r="I1242" i="67" s="1"/>
  <c r="E1241" i="67"/>
  <c r="I1241" i="67" s="1"/>
  <c r="E1240" i="67"/>
  <c r="I1240" i="67" s="1"/>
  <c r="E1239" i="67"/>
  <c r="I1239" i="67" s="1"/>
  <c r="E1238" i="67"/>
  <c r="I1238" i="67" s="1"/>
  <c r="E1237" i="67"/>
  <c r="I1237" i="67" s="1"/>
  <c r="E1236" i="67"/>
  <c r="I1236" i="67" s="1"/>
  <c r="E1235" i="67"/>
  <c r="I1235" i="67" s="1"/>
  <c r="E1234" i="67"/>
  <c r="I1234" i="67" s="1"/>
  <c r="E1233" i="67"/>
  <c r="I1233" i="67" s="1"/>
  <c r="E1232" i="67"/>
  <c r="I1232" i="67" s="1"/>
  <c r="E1231" i="67"/>
  <c r="I1231" i="67" s="1"/>
  <c r="E1230" i="67"/>
  <c r="I1230" i="67" s="1"/>
  <c r="E1229" i="67"/>
  <c r="I1229" i="67" s="1"/>
  <c r="E1228" i="67"/>
  <c r="I1228" i="67" s="1"/>
  <c r="E1227" i="67"/>
  <c r="I1227" i="67" s="1"/>
  <c r="E1226" i="67"/>
  <c r="I1226" i="67" s="1"/>
  <c r="E1225" i="67"/>
  <c r="I1225" i="67" s="1"/>
  <c r="E1224" i="67"/>
  <c r="I1224" i="67" s="1"/>
  <c r="E1223" i="67"/>
  <c r="I1223" i="67" s="1"/>
  <c r="E1222" i="67"/>
  <c r="I1222" i="67" s="1"/>
  <c r="E1221" i="67"/>
  <c r="I1221" i="67" s="1"/>
  <c r="E1220" i="67"/>
  <c r="I1220" i="67" s="1"/>
  <c r="E1219" i="67"/>
  <c r="I1219" i="67" s="1"/>
  <c r="E1218" i="67"/>
  <c r="I1218" i="67" s="1"/>
  <c r="E1217" i="67"/>
  <c r="I1217" i="67" s="1"/>
  <c r="E1216" i="67"/>
  <c r="I1216" i="67" s="1"/>
  <c r="E1215" i="67"/>
  <c r="I1215" i="67" s="1"/>
  <c r="E1214" i="67"/>
  <c r="I1214" i="67" s="1"/>
  <c r="E1213" i="67"/>
  <c r="I1213" i="67" s="1"/>
  <c r="E1212" i="67"/>
  <c r="I1212" i="67" s="1"/>
  <c r="E1211" i="67"/>
  <c r="I1211" i="67" s="1"/>
  <c r="E1210" i="67"/>
  <c r="I1210" i="67" s="1"/>
  <c r="E1209" i="67"/>
  <c r="I1209" i="67" s="1"/>
  <c r="E1208" i="67"/>
  <c r="I1208" i="67" s="1"/>
  <c r="E1207" i="67"/>
  <c r="I1207" i="67" s="1"/>
  <c r="E1206" i="67"/>
  <c r="I1206" i="67" s="1"/>
  <c r="E1205" i="67"/>
  <c r="I1205" i="67" s="1"/>
  <c r="E1204" i="67"/>
  <c r="I1204" i="67" s="1"/>
  <c r="E1203" i="67"/>
  <c r="I1203" i="67" s="1"/>
  <c r="E1202" i="67"/>
  <c r="I1202" i="67" s="1"/>
  <c r="E1201" i="67"/>
  <c r="I1201" i="67" s="1"/>
  <c r="E1200" i="67"/>
  <c r="I1200" i="67" s="1"/>
  <c r="E1199" i="67"/>
  <c r="I1199" i="67" s="1"/>
  <c r="E1198" i="67"/>
  <c r="I1198" i="67" s="1"/>
  <c r="E1197" i="67"/>
  <c r="I1197" i="67" s="1"/>
  <c r="E1196" i="67"/>
  <c r="I1196" i="67" s="1"/>
  <c r="E1195" i="67"/>
  <c r="I1195" i="67" s="1"/>
  <c r="E1194" i="67"/>
  <c r="I1194" i="67" s="1"/>
  <c r="E1193" i="67"/>
  <c r="I1193" i="67" s="1"/>
  <c r="E1192" i="67"/>
  <c r="I1192" i="67" s="1"/>
  <c r="E1191" i="67"/>
  <c r="I1191" i="67" s="1"/>
  <c r="E1190" i="67"/>
  <c r="I1190" i="67" s="1"/>
  <c r="E1189" i="67"/>
  <c r="I1189" i="67" s="1"/>
  <c r="E1188" i="67"/>
  <c r="I1188" i="67" s="1"/>
  <c r="E1187" i="67"/>
  <c r="I1187" i="67" s="1"/>
  <c r="E1186" i="67"/>
  <c r="I1186" i="67" s="1"/>
  <c r="E1185" i="67"/>
  <c r="I1185" i="67" s="1"/>
  <c r="E1184" i="67"/>
  <c r="I1184" i="67" s="1"/>
  <c r="E1183" i="67"/>
  <c r="I1183" i="67" s="1"/>
  <c r="E1182" i="67"/>
  <c r="I1182" i="67" s="1"/>
  <c r="E1181" i="67"/>
  <c r="I1181" i="67" s="1"/>
  <c r="E1180" i="67"/>
  <c r="I1180" i="67" s="1"/>
  <c r="E1179" i="67"/>
  <c r="I1179" i="67" s="1"/>
  <c r="E1178" i="67"/>
  <c r="I1178" i="67" s="1"/>
  <c r="E1177" i="67"/>
  <c r="I1177" i="67" s="1"/>
  <c r="E1176" i="67"/>
  <c r="I1176" i="67" s="1"/>
  <c r="E1175" i="67"/>
  <c r="I1175" i="67" s="1"/>
  <c r="E1174" i="67"/>
  <c r="I1174" i="67" s="1"/>
  <c r="E1173" i="67"/>
  <c r="I1173" i="67" s="1"/>
  <c r="E1172" i="67"/>
  <c r="I1172" i="67" s="1"/>
  <c r="E1171" i="67"/>
  <c r="I1171" i="67" s="1"/>
  <c r="E1170" i="67"/>
  <c r="I1170" i="67" s="1"/>
  <c r="E1169" i="67"/>
  <c r="I1169" i="67" s="1"/>
  <c r="E1168" i="67"/>
  <c r="I1168" i="67" s="1"/>
  <c r="E1167" i="67"/>
  <c r="I1167" i="67" s="1"/>
  <c r="E1166" i="67"/>
  <c r="I1166" i="67" s="1"/>
  <c r="E1165" i="67"/>
  <c r="I1165" i="67" s="1"/>
  <c r="E1164" i="67"/>
  <c r="I1164" i="67" s="1"/>
  <c r="E1163" i="67"/>
  <c r="I1163" i="67" s="1"/>
  <c r="E1162" i="67"/>
  <c r="I1162" i="67" s="1"/>
  <c r="E1161" i="67"/>
  <c r="I1161" i="67" s="1"/>
  <c r="E1160" i="67"/>
  <c r="I1160" i="67" s="1"/>
  <c r="E1159" i="67"/>
  <c r="I1159" i="67" s="1"/>
  <c r="E1158" i="67"/>
  <c r="I1158" i="67" s="1"/>
  <c r="E1157" i="67"/>
  <c r="I1157" i="67" s="1"/>
  <c r="E1156" i="67"/>
  <c r="I1156" i="67" s="1"/>
  <c r="E1155" i="67"/>
  <c r="I1155" i="67" s="1"/>
  <c r="E1154" i="67"/>
  <c r="I1154" i="67" s="1"/>
  <c r="E1153" i="67"/>
  <c r="I1153" i="67" s="1"/>
  <c r="E1152" i="67"/>
  <c r="I1152" i="67" s="1"/>
  <c r="E1151" i="67"/>
  <c r="I1151" i="67" s="1"/>
  <c r="E1150" i="67"/>
  <c r="I1150" i="67" s="1"/>
  <c r="E1149" i="67"/>
  <c r="I1149" i="67" s="1"/>
  <c r="E1148" i="67"/>
  <c r="I1148" i="67" s="1"/>
  <c r="E1147" i="67"/>
  <c r="I1147" i="67" s="1"/>
  <c r="E1146" i="67"/>
  <c r="I1146" i="67" s="1"/>
  <c r="E1145" i="67"/>
  <c r="I1145" i="67" s="1"/>
  <c r="E1144" i="67"/>
  <c r="I1144" i="67" s="1"/>
  <c r="E1143" i="67"/>
  <c r="I1143" i="67" s="1"/>
  <c r="E1142" i="67"/>
  <c r="I1142" i="67" s="1"/>
  <c r="E1141" i="67"/>
  <c r="I1141" i="67" s="1"/>
  <c r="E1140" i="67"/>
  <c r="I1140" i="67" s="1"/>
  <c r="E1139" i="67"/>
  <c r="I1139" i="67" s="1"/>
  <c r="E1138" i="67"/>
  <c r="I1138" i="67" s="1"/>
  <c r="E1137" i="67"/>
  <c r="I1137" i="67" s="1"/>
  <c r="E1136" i="67"/>
  <c r="I1136" i="67" s="1"/>
  <c r="E1135" i="67"/>
  <c r="I1135" i="67" s="1"/>
  <c r="E1134" i="67"/>
  <c r="I1134" i="67" s="1"/>
  <c r="E1133" i="67"/>
  <c r="I1133" i="67" s="1"/>
  <c r="E1132" i="67"/>
  <c r="I1132" i="67" s="1"/>
  <c r="E1131" i="67"/>
  <c r="I1131" i="67" s="1"/>
  <c r="E1130" i="67"/>
  <c r="I1130" i="67" s="1"/>
  <c r="E1129" i="67"/>
  <c r="I1129" i="67" s="1"/>
  <c r="E1128" i="67"/>
  <c r="I1128" i="67" s="1"/>
  <c r="E1127" i="67"/>
  <c r="I1127" i="67" s="1"/>
  <c r="E1126" i="67"/>
  <c r="I1126" i="67" s="1"/>
  <c r="E1125" i="67"/>
  <c r="I1125" i="67" s="1"/>
  <c r="E1124" i="67"/>
  <c r="I1124" i="67" s="1"/>
  <c r="E1123" i="67"/>
  <c r="I1123" i="67" s="1"/>
  <c r="E1122" i="67"/>
  <c r="I1122" i="67" s="1"/>
  <c r="E1121" i="67"/>
  <c r="I1121" i="67" s="1"/>
  <c r="E1120" i="67"/>
  <c r="I1120" i="67" s="1"/>
  <c r="E1119" i="67"/>
  <c r="I1119" i="67" s="1"/>
  <c r="E1118" i="67"/>
  <c r="I1118" i="67" s="1"/>
  <c r="E1117" i="67"/>
  <c r="I1117" i="67" s="1"/>
  <c r="E1116" i="67"/>
  <c r="I1116" i="67" s="1"/>
  <c r="E1115" i="67"/>
  <c r="I1115" i="67" s="1"/>
  <c r="E1114" i="67"/>
  <c r="I1114" i="67" s="1"/>
  <c r="E1113" i="67"/>
  <c r="I1113" i="67" s="1"/>
  <c r="E1112" i="67"/>
  <c r="I1112" i="67" s="1"/>
  <c r="E1111" i="67"/>
  <c r="I1111" i="67" s="1"/>
  <c r="E1110" i="67"/>
  <c r="I1110" i="67" s="1"/>
  <c r="E1109" i="67"/>
  <c r="I1109" i="67" s="1"/>
  <c r="E1108" i="67"/>
  <c r="I1108" i="67" s="1"/>
  <c r="E1107" i="67"/>
  <c r="I1107" i="67" s="1"/>
  <c r="E1106" i="67"/>
  <c r="I1106" i="67" s="1"/>
  <c r="E1105" i="67"/>
  <c r="I1105" i="67" s="1"/>
  <c r="E1104" i="67"/>
  <c r="I1104" i="67" s="1"/>
  <c r="E1103" i="67"/>
  <c r="I1103" i="67" s="1"/>
  <c r="E1102" i="67"/>
  <c r="I1102" i="67" s="1"/>
  <c r="E1101" i="67"/>
  <c r="I1101" i="67" s="1"/>
  <c r="E1100" i="67"/>
  <c r="I1100" i="67" s="1"/>
  <c r="E1099" i="67"/>
  <c r="I1099" i="67" s="1"/>
  <c r="E1098" i="67"/>
  <c r="I1098" i="67" s="1"/>
  <c r="E1097" i="67"/>
  <c r="I1097" i="67" s="1"/>
  <c r="E1096" i="67"/>
  <c r="I1096" i="67" s="1"/>
  <c r="E1095" i="67"/>
  <c r="I1095" i="67" s="1"/>
  <c r="E1094" i="67"/>
  <c r="I1094" i="67" s="1"/>
  <c r="E1093" i="67"/>
  <c r="I1093" i="67" s="1"/>
  <c r="E1092" i="67"/>
  <c r="I1092" i="67" s="1"/>
  <c r="E1091" i="67"/>
  <c r="I1091" i="67" s="1"/>
  <c r="E1090" i="67"/>
  <c r="I1090" i="67" s="1"/>
  <c r="E1089" i="67"/>
  <c r="I1089" i="67" s="1"/>
  <c r="E1088" i="67"/>
  <c r="I1088" i="67" s="1"/>
  <c r="E1087" i="67"/>
  <c r="I1087" i="67" s="1"/>
  <c r="E1086" i="67"/>
  <c r="I1086" i="67" s="1"/>
  <c r="E1085" i="67"/>
  <c r="I1085" i="67" s="1"/>
  <c r="E1084" i="67"/>
  <c r="I1084" i="67" s="1"/>
  <c r="E1083" i="67"/>
  <c r="I1083" i="67" s="1"/>
  <c r="E1082" i="67"/>
  <c r="I1082" i="67" s="1"/>
  <c r="E1081" i="67"/>
  <c r="I1081" i="67" s="1"/>
  <c r="E1080" i="67"/>
  <c r="I1080" i="67" s="1"/>
  <c r="E1079" i="67"/>
  <c r="I1079" i="67" s="1"/>
  <c r="E1078" i="67"/>
  <c r="I1078" i="67" s="1"/>
  <c r="E1077" i="67"/>
  <c r="I1077" i="67" s="1"/>
  <c r="E1076" i="67"/>
  <c r="I1076" i="67" s="1"/>
  <c r="E1075" i="67"/>
  <c r="I1075" i="67" s="1"/>
  <c r="E1074" i="67"/>
  <c r="I1074" i="67" s="1"/>
  <c r="E1073" i="67"/>
  <c r="I1073" i="67" s="1"/>
  <c r="E1072" i="67"/>
  <c r="I1072" i="67" s="1"/>
  <c r="E1071" i="67"/>
  <c r="I1071" i="67" s="1"/>
  <c r="E1070" i="67"/>
  <c r="I1070" i="67" s="1"/>
  <c r="E1069" i="67"/>
  <c r="I1069" i="67" s="1"/>
  <c r="E1068" i="67"/>
  <c r="I1068" i="67" s="1"/>
  <c r="E1067" i="67"/>
  <c r="I1067" i="67" s="1"/>
  <c r="E1066" i="67"/>
  <c r="I1066" i="67" s="1"/>
  <c r="E1065" i="67"/>
  <c r="I1065" i="67" s="1"/>
  <c r="E1064" i="67"/>
  <c r="I1064" i="67" s="1"/>
  <c r="E1063" i="67"/>
  <c r="I1063" i="67" s="1"/>
  <c r="E1062" i="67"/>
  <c r="I1062" i="67" s="1"/>
  <c r="E1061" i="67"/>
  <c r="I1061" i="67" s="1"/>
  <c r="E1060" i="67"/>
  <c r="I1060" i="67" s="1"/>
  <c r="E1059" i="67"/>
  <c r="I1059" i="67" s="1"/>
  <c r="E1058" i="67"/>
  <c r="I1058" i="67" s="1"/>
  <c r="E1057" i="67"/>
  <c r="I1057" i="67" s="1"/>
  <c r="E1056" i="67"/>
  <c r="I1056" i="67" s="1"/>
  <c r="E1055" i="67"/>
  <c r="I1055" i="67" s="1"/>
  <c r="E1054" i="67"/>
  <c r="I1054" i="67" s="1"/>
  <c r="E1053" i="67"/>
  <c r="I1053" i="67" s="1"/>
  <c r="E1052" i="67"/>
  <c r="I1052" i="67" s="1"/>
  <c r="E1051" i="67"/>
  <c r="I1051" i="67" s="1"/>
  <c r="E1050" i="67"/>
  <c r="I1050" i="67" s="1"/>
  <c r="E1049" i="67"/>
  <c r="I1049" i="67" s="1"/>
  <c r="E1048" i="67"/>
  <c r="I1048" i="67" s="1"/>
  <c r="E1047" i="67"/>
  <c r="I1047" i="67" s="1"/>
  <c r="E1046" i="67"/>
  <c r="I1046" i="67" s="1"/>
  <c r="E1045" i="67"/>
  <c r="I1045" i="67" s="1"/>
  <c r="E1044" i="67"/>
  <c r="I1044" i="67" s="1"/>
  <c r="E1043" i="67"/>
  <c r="I1043" i="67" s="1"/>
  <c r="E1042" i="67"/>
  <c r="I1042" i="67" s="1"/>
  <c r="E1041" i="67"/>
  <c r="I1041" i="67" s="1"/>
  <c r="E1040" i="67"/>
  <c r="I1040" i="67" s="1"/>
  <c r="E1039" i="67"/>
  <c r="I1039" i="67" s="1"/>
  <c r="E1038" i="67"/>
  <c r="I1038" i="67" s="1"/>
  <c r="E1037" i="67"/>
  <c r="I1037" i="67" s="1"/>
  <c r="E1036" i="67"/>
  <c r="I1036" i="67" s="1"/>
  <c r="E1035" i="67"/>
  <c r="I1035" i="67" s="1"/>
  <c r="E1034" i="67"/>
  <c r="I1034" i="67" s="1"/>
  <c r="E1033" i="67"/>
  <c r="J1033" i="67" s="1"/>
  <c r="E1032" i="67"/>
  <c r="J1032" i="67" s="1"/>
  <c r="E1031" i="67"/>
  <c r="J1031" i="67" s="1"/>
  <c r="E1030" i="67"/>
  <c r="J1030" i="67" s="1"/>
  <c r="E1029" i="67"/>
  <c r="J1029" i="67" s="1"/>
  <c r="E1028" i="67"/>
  <c r="J1028" i="67" s="1"/>
  <c r="E1027" i="67"/>
  <c r="J1027" i="67" s="1"/>
  <c r="E1026" i="67"/>
  <c r="J1026" i="67" s="1"/>
  <c r="E1025" i="67"/>
  <c r="J1025" i="67" s="1"/>
  <c r="E1024" i="67"/>
  <c r="J1024" i="67" s="1"/>
  <c r="E1023" i="67"/>
  <c r="J1023" i="67" s="1"/>
  <c r="E1022" i="67"/>
  <c r="J1022" i="67" s="1"/>
  <c r="E1021" i="67"/>
  <c r="J1021" i="67" s="1"/>
  <c r="E1020" i="67"/>
  <c r="J1020" i="67" s="1"/>
  <c r="E1019" i="67"/>
  <c r="J1019" i="67" s="1"/>
  <c r="E1018" i="67"/>
  <c r="E1017" i="67"/>
  <c r="E1016" i="67"/>
  <c r="E1015" i="67"/>
  <c r="J1015" i="67" s="1"/>
  <c r="E1014" i="67"/>
  <c r="J1014" i="67" s="1"/>
  <c r="E1013" i="67"/>
  <c r="J1013" i="67" s="1"/>
  <c r="E1012" i="67"/>
  <c r="J1012" i="67" s="1"/>
  <c r="E1011" i="67"/>
  <c r="J1011" i="67" s="1"/>
  <c r="E1010" i="67"/>
  <c r="J1010" i="67" s="1"/>
  <c r="E1009" i="67"/>
  <c r="J1009" i="67" s="1"/>
  <c r="E1008" i="67"/>
  <c r="E1007" i="67"/>
  <c r="E1006" i="67"/>
  <c r="E1005" i="67"/>
  <c r="J1005" i="67" s="1"/>
  <c r="E1004" i="67"/>
  <c r="E1003" i="67"/>
  <c r="J1003" i="67" s="1"/>
  <c r="E1002" i="67"/>
  <c r="J1002" i="67" s="1"/>
  <c r="E1001" i="67"/>
  <c r="J1001" i="67" s="1"/>
  <c r="E1000" i="67"/>
  <c r="E999" i="67"/>
  <c r="J999" i="67" s="1"/>
  <c r="E998" i="67"/>
  <c r="J998" i="67" s="1"/>
  <c r="E997" i="67"/>
  <c r="E996" i="67"/>
  <c r="E995" i="67"/>
  <c r="J995" i="67" s="1"/>
  <c r="E994" i="67"/>
  <c r="E993" i="67"/>
  <c r="E992" i="67"/>
  <c r="J992" i="67" s="1"/>
  <c r="E991" i="67"/>
  <c r="J991" i="67" s="1"/>
  <c r="E990" i="67"/>
  <c r="J990" i="67" s="1"/>
  <c r="E989" i="67"/>
  <c r="J989" i="67" s="1"/>
  <c r="E988" i="67"/>
  <c r="J988" i="67" s="1"/>
  <c r="E987" i="67"/>
  <c r="E986" i="67"/>
  <c r="E985" i="67"/>
  <c r="E984" i="67"/>
  <c r="J984" i="67" s="1"/>
  <c r="E983" i="67"/>
  <c r="J983" i="67" s="1"/>
  <c r="E982" i="67"/>
  <c r="J982" i="67" s="1"/>
  <c r="E981" i="67"/>
  <c r="J981" i="67" s="1"/>
  <c r="E980" i="67"/>
  <c r="J980" i="67" s="1"/>
  <c r="E979" i="67"/>
  <c r="J979" i="67" s="1"/>
  <c r="E978" i="67"/>
  <c r="J978" i="67" s="1"/>
  <c r="E977" i="67"/>
  <c r="J977" i="67" s="1"/>
  <c r="E976" i="67"/>
  <c r="J976" i="67" s="1"/>
  <c r="E975" i="67"/>
  <c r="E974" i="67"/>
  <c r="J974" i="67" s="1"/>
  <c r="E973" i="67"/>
  <c r="J973" i="67" s="1"/>
  <c r="E972" i="67"/>
  <c r="J972" i="67" s="1"/>
  <c r="E971" i="67"/>
  <c r="J971" i="67" s="1"/>
  <c r="E970" i="67"/>
  <c r="J970" i="67" s="1"/>
  <c r="E969" i="67"/>
  <c r="J969" i="67" s="1"/>
  <c r="E968" i="67"/>
  <c r="J968" i="67" s="1"/>
  <c r="E967" i="67"/>
  <c r="J967" i="67" s="1"/>
  <c r="E966" i="67"/>
  <c r="J966" i="67" s="1"/>
  <c r="E965" i="67"/>
  <c r="J965" i="67" s="1"/>
  <c r="E964" i="67"/>
  <c r="J964" i="67" s="1"/>
  <c r="E963" i="67"/>
  <c r="J963" i="67" s="1"/>
  <c r="E962" i="67"/>
  <c r="J962" i="67" s="1"/>
  <c r="E961" i="67"/>
  <c r="J961" i="67" s="1"/>
  <c r="E960" i="67"/>
  <c r="J960" i="67" s="1"/>
  <c r="E959" i="67"/>
  <c r="J959" i="67" s="1"/>
  <c r="E958" i="67"/>
  <c r="J958" i="67" s="1"/>
  <c r="E957" i="67"/>
  <c r="J957" i="67" s="1"/>
  <c r="E956" i="67"/>
  <c r="J956" i="67" s="1"/>
  <c r="E955" i="67"/>
  <c r="J955" i="67" s="1"/>
  <c r="E954" i="67"/>
  <c r="E953" i="67"/>
  <c r="J953" i="67" s="1"/>
  <c r="E952" i="67"/>
  <c r="J952" i="67" s="1"/>
  <c r="E951" i="67"/>
  <c r="J951" i="67" s="1"/>
  <c r="E950" i="67"/>
  <c r="J950" i="67" s="1"/>
  <c r="E949" i="67"/>
  <c r="J949" i="67" s="1"/>
  <c r="E948" i="67"/>
  <c r="J948" i="67" s="1"/>
  <c r="E947" i="67"/>
  <c r="J947" i="67" s="1"/>
  <c r="E946" i="67"/>
  <c r="J946" i="67" s="1"/>
  <c r="E945" i="67"/>
  <c r="J945" i="67" s="1"/>
  <c r="E944" i="67"/>
  <c r="J944" i="67" s="1"/>
  <c r="E943" i="67"/>
  <c r="E942" i="67"/>
  <c r="J942" i="67" s="1"/>
  <c r="E941" i="67"/>
  <c r="J941" i="67" s="1"/>
  <c r="E940" i="67"/>
  <c r="J940" i="67" s="1"/>
  <c r="E939" i="67"/>
  <c r="E938" i="67"/>
  <c r="J938" i="67" s="1"/>
  <c r="E937" i="67"/>
  <c r="E936" i="67"/>
  <c r="J936" i="67" s="1"/>
  <c r="E935" i="67"/>
  <c r="J935" i="67" s="1"/>
  <c r="E934" i="67"/>
  <c r="J934" i="67" s="1"/>
  <c r="E933" i="67"/>
  <c r="E932" i="67"/>
  <c r="J932" i="67" s="1"/>
  <c r="E931" i="67"/>
  <c r="J931" i="67" s="1"/>
  <c r="E930" i="67"/>
  <c r="J930" i="67" s="1"/>
  <c r="E929" i="67"/>
  <c r="J929" i="67" s="1"/>
  <c r="E928" i="67"/>
  <c r="J928" i="67" s="1"/>
  <c r="E927" i="67"/>
  <c r="J927" i="67" s="1"/>
  <c r="E926" i="67"/>
  <c r="J926" i="67" s="1"/>
  <c r="E925" i="67"/>
  <c r="J925" i="67" s="1"/>
  <c r="E924" i="67"/>
  <c r="J924" i="67" s="1"/>
  <c r="E923" i="67"/>
  <c r="J923" i="67" s="1"/>
  <c r="E922" i="67"/>
  <c r="J922" i="67" s="1"/>
  <c r="E921" i="67"/>
  <c r="J921" i="67" s="1"/>
  <c r="E920" i="67"/>
  <c r="J920" i="67" s="1"/>
  <c r="E919" i="67"/>
  <c r="J919" i="67" s="1"/>
  <c r="E918" i="67"/>
  <c r="J918" i="67" s="1"/>
  <c r="E917" i="67"/>
  <c r="J917" i="67" s="1"/>
  <c r="E916" i="67"/>
  <c r="J916" i="67" s="1"/>
  <c r="E915" i="67"/>
  <c r="E914" i="67"/>
  <c r="E913" i="67"/>
  <c r="J913" i="67" s="1"/>
  <c r="E912" i="67"/>
  <c r="J912" i="67" s="1"/>
  <c r="E911" i="67"/>
  <c r="J911" i="67" s="1"/>
  <c r="E910" i="67"/>
  <c r="E909" i="67"/>
  <c r="J909" i="67" s="1"/>
  <c r="E908" i="67"/>
  <c r="J908" i="67" s="1"/>
  <c r="E907" i="67"/>
  <c r="J907" i="67" s="1"/>
  <c r="E906" i="67"/>
  <c r="E905" i="67"/>
  <c r="J905" i="67" s="1"/>
  <c r="E904" i="67"/>
  <c r="E903" i="67"/>
  <c r="J903" i="67" s="1"/>
  <c r="E902" i="67"/>
  <c r="J902" i="67" s="1"/>
  <c r="E901" i="67"/>
  <c r="J901" i="67" s="1"/>
  <c r="E900" i="67"/>
  <c r="J900" i="67" s="1"/>
  <c r="E899" i="67"/>
  <c r="J899" i="67" s="1"/>
  <c r="E898" i="67"/>
  <c r="J898" i="67" s="1"/>
  <c r="E897" i="67"/>
  <c r="J897" i="67" s="1"/>
  <c r="E896" i="67"/>
  <c r="E895" i="67"/>
  <c r="J895" i="67" s="1"/>
  <c r="E894" i="67"/>
  <c r="J894" i="67" s="1"/>
  <c r="E893" i="67"/>
  <c r="J893" i="67" s="1"/>
  <c r="E892" i="67"/>
  <c r="J892" i="67" s="1"/>
  <c r="E891" i="67"/>
  <c r="J891" i="67" s="1"/>
  <c r="E890" i="67"/>
  <c r="J890" i="67" s="1"/>
  <c r="E889" i="67"/>
  <c r="J889" i="67" s="1"/>
  <c r="E888" i="67"/>
  <c r="J888" i="67" s="1"/>
  <c r="E887" i="67"/>
  <c r="J887" i="67" s="1"/>
  <c r="E886" i="67"/>
  <c r="J886" i="67" s="1"/>
  <c r="E885" i="67"/>
  <c r="J885" i="67" s="1"/>
  <c r="E884" i="67"/>
  <c r="J884" i="67" s="1"/>
  <c r="E883" i="67"/>
  <c r="J883" i="67" s="1"/>
  <c r="E882" i="67"/>
  <c r="J882" i="67" s="1"/>
  <c r="E881" i="67"/>
  <c r="J881" i="67" s="1"/>
  <c r="E880" i="67"/>
  <c r="J880" i="67" s="1"/>
  <c r="E879" i="67"/>
  <c r="J879" i="67" s="1"/>
  <c r="E878" i="67"/>
  <c r="J878" i="67" s="1"/>
  <c r="E877" i="67"/>
  <c r="J877" i="67" s="1"/>
  <c r="E876" i="67"/>
  <c r="E875" i="67"/>
  <c r="E874" i="67"/>
  <c r="J874" i="67" s="1"/>
  <c r="E873" i="67"/>
  <c r="J873" i="67" s="1"/>
  <c r="E872" i="67"/>
  <c r="E871" i="67"/>
  <c r="J871" i="67" s="1"/>
  <c r="E870" i="67"/>
  <c r="J870" i="67" s="1"/>
  <c r="E869" i="67"/>
  <c r="E868" i="67"/>
  <c r="E867" i="67"/>
  <c r="E866" i="67"/>
  <c r="E865" i="67"/>
  <c r="E864" i="67"/>
  <c r="E863" i="67"/>
  <c r="J863" i="67" s="1"/>
  <c r="E862" i="67"/>
  <c r="J862" i="67" s="1"/>
  <c r="E861" i="67"/>
  <c r="E860" i="67"/>
  <c r="J860" i="67" s="1"/>
  <c r="E859" i="67"/>
  <c r="J859" i="67" s="1"/>
  <c r="E858" i="67"/>
  <c r="J858" i="67" s="1"/>
  <c r="E857" i="67"/>
  <c r="J857" i="67" s="1"/>
  <c r="E856" i="67"/>
  <c r="J856" i="67" s="1"/>
  <c r="E855" i="67"/>
  <c r="J855" i="67" s="1"/>
  <c r="E854" i="67"/>
  <c r="E853" i="67"/>
  <c r="J853" i="67" s="1"/>
  <c r="E852" i="67"/>
  <c r="E851" i="67"/>
  <c r="E850" i="67"/>
  <c r="E849" i="67"/>
  <c r="J849" i="67" s="1"/>
  <c r="E848" i="67"/>
  <c r="J848" i="67" s="1"/>
  <c r="E847" i="67"/>
  <c r="J847" i="67" s="1"/>
  <c r="E846" i="67"/>
  <c r="E845" i="67"/>
  <c r="E844" i="67"/>
  <c r="J844" i="67" s="1"/>
  <c r="E843" i="67"/>
  <c r="J843" i="67" s="1"/>
  <c r="E842" i="67"/>
  <c r="J842" i="67" s="1"/>
  <c r="E841" i="67"/>
  <c r="E840" i="67"/>
  <c r="J840" i="67" s="1"/>
  <c r="E839" i="67"/>
  <c r="E838" i="67"/>
  <c r="J838" i="67" s="1"/>
  <c r="E837" i="67"/>
  <c r="J837" i="67" s="1"/>
  <c r="E836" i="67"/>
  <c r="J836" i="67" s="1"/>
  <c r="E835" i="67"/>
  <c r="J835" i="67" s="1"/>
  <c r="E834" i="67"/>
  <c r="J834" i="67" s="1"/>
  <c r="E833" i="67"/>
  <c r="J833" i="67" s="1"/>
  <c r="E832" i="67"/>
  <c r="J832" i="67" s="1"/>
  <c r="E831" i="67"/>
  <c r="E830" i="67"/>
  <c r="J830" i="67" s="1"/>
  <c r="E829" i="67"/>
  <c r="J829" i="67" s="1"/>
  <c r="E828" i="67"/>
  <c r="J828" i="67" s="1"/>
  <c r="E827" i="67"/>
  <c r="J827" i="67" s="1"/>
  <c r="E826" i="67"/>
  <c r="E825" i="67"/>
  <c r="J825" i="67" s="1"/>
  <c r="E824" i="67"/>
  <c r="J824" i="67" s="1"/>
  <c r="E823" i="67"/>
  <c r="E822" i="67"/>
  <c r="E821" i="67"/>
  <c r="E820" i="67"/>
  <c r="J820" i="67" s="1"/>
  <c r="E819" i="67"/>
  <c r="E818" i="67"/>
  <c r="E817" i="67"/>
  <c r="E816" i="67"/>
  <c r="E815" i="67"/>
  <c r="E814" i="67"/>
  <c r="J814" i="67" s="1"/>
  <c r="E813" i="67"/>
  <c r="J813" i="67" s="1"/>
  <c r="E812" i="67"/>
  <c r="J812" i="67" s="1"/>
  <c r="E811" i="67"/>
  <c r="J811" i="67" s="1"/>
  <c r="E810" i="67"/>
  <c r="J810" i="67" s="1"/>
  <c r="E809" i="67"/>
  <c r="J809" i="67" s="1"/>
  <c r="E808" i="67"/>
  <c r="J808" i="67" s="1"/>
  <c r="E807" i="67"/>
  <c r="J807" i="67" s="1"/>
  <c r="E806" i="67"/>
  <c r="J806" i="67" s="1"/>
  <c r="E805" i="67"/>
  <c r="J805" i="67" s="1"/>
  <c r="E804" i="67"/>
  <c r="J804" i="67" s="1"/>
  <c r="E803" i="67"/>
  <c r="J803" i="67" s="1"/>
  <c r="E802" i="67"/>
  <c r="J802" i="67" s="1"/>
  <c r="E801" i="67"/>
  <c r="J801" i="67" s="1"/>
  <c r="E800" i="67"/>
  <c r="J800" i="67" s="1"/>
  <c r="E799" i="67"/>
  <c r="E798" i="67"/>
  <c r="J798" i="67" s="1"/>
  <c r="E797" i="67"/>
  <c r="J797" i="67" s="1"/>
  <c r="E796" i="67"/>
  <c r="J796" i="67" s="1"/>
  <c r="E795" i="67"/>
  <c r="J795" i="67" s="1"/>
  <c r="E794" i="67"/>
  <c r="E793" i="67"/>
  <c r="J793" i="67" s="1"/>
  <c r="E792" i="67"/>
  <c r="E791" i="67"/>
  <c r="J791" i="67" s="1"/>
  <c r="E790" i="67"/>
  <c r="E789" i="67"/>
  <c r="E788" i="67"/>
  <c r="J788" i="67" s="1"/>
  <c r="E787" i="67"/>
  <c r="E786" i="67"/>
  <c r="E785" i="67"/>
  <c r="J785" i="67" s="1"/>
  <c r="E784" i="67"/>
  <c r="J784" i="67" s="1"/>
  <c r="E783" i="67"/>
  <c r="J783" i="67" s="1"/>
  <c r="E782" i="67"/>
  <c r="J782" i="67" s="1"/>
  <c r="E781" i="67"/>
  <c r="J781" i="67" s="1"/>
  <c r="E780" i="67"/>
  <c r="J780" i="67" s="1"/>
  <c r="E779" i="67"/>
  <c r="J779" i="67" s="1"/>
  <c r="E778" i="67"/>
  <c r="J778" i="67" s="1"/>
  <c r="E777" i="67"/>
  <c r="J777" i="67" s="1"/>
  <c r="E776" i="67"/>
  <c r="J776" i="67" s="1"/>
  <c r="E775" i="67"/>
  <c r="J775" i="67" s="1"/>
  <c r="E774" i="67"/>
  <c r="J774" i="67" s="1"/>
  <c r="E773" i="67"/>
  <c r="J773" i="67" s="1"/>
  <c r="E772" i="67"/>
  <c r="J772" i="67" s="1"/>
  <c r="E771" i="67"/>
  <c r="J771" i="67" s="1"/>
  <c r="E770" i="67"/>
  <c r="J770" i="67" s="1"/>
  <c r="E769" i="67"/>
  <c r="J769" i="67" s="1"/>
  <c r="E768" i="67"/>
  <c r="J768" i="67" s="1"/>
  <c r="E767" i="67"/>
  <c r="J767" i="67" s="1"/>
  <c r="E766" i="67"/>
  <c r="J766" i="67" s="1"/>
  <c r="E765" i="67"/>
  <c r="J765" i="67" s="1"/>
  <c r="E764" i="67"/>
  <c r="J764" i="67" s="1"/>
  <c r="E763" i="67"/>
  <c r="J763" i="67" s="1"/>
  <c r="E762" i="67"/>
  <c r="J762" i="67" s="1"/>
  <c r="E761" i="67"/>
  <c r="J761" i="67" s="1"/>
  <c r="E760" i="67"/>
  <c r="J760" i="67" s="1"/>
  <c r="E759" i="67"/>
  <c r="J759" i="67" s="1"/>
  <c r="E758" i="67"/>
  <c r="J758" i="67" s="1"/>
  <c r="E757" i="67"/>
  <c r="J757" i="67" s="1"/>
  <c r="E756" i="67"/>
  <c r="J756" i="67" s="1"/>
  <c r="E755" i="67"/>
  <c r="J755" i="67" s="1"/>
  <c r="E754" i="67"/>
  <c r="J754" i="67" s="1"/>
  <c r="E753" i="67"/>
  <c r="J753" i="67" s="1"/>
  <c r="E752" i="67"/>
  <c r="J752" i="67" s="1"/>
  <c r="E751" i="67"/>
  <c r="J751" i="67" s="1"/>
  <c r="E750" i="67"/>
  <c r="J750" i="67" s="1"/>
  <c r="E749" i="67"/>
  <c r="J749" i="67" s="1"/>
  <c r="E748" i="67"/>
  <c r="J748" i="67" s="1"/>
  <c r="E747" i="67"/>
  <c r="J747" i="67" s="1"/>
  <c r="E746" i="67"/>
  <c r="J746" i="67" s="1"/>
  <c r="E745" i="67"/>
  <c r="J745" i="67" s="1"/>
  <c r="E744" i="67"/>
  <c r="J744" i="67" s="1"/>
  <c r="E743" i="67"/>
  <c r="J743" i="67" s="1"/>
  <c r="E742" i="67"/>
  <c r="J742" i="67" s="1"/>
  <c r="E741" i="67"/>
  <c r="J741" i="67" s="1"/>
  <c r="E740" i="67"/>
  <c r="J740" i="67" s="1"/>
  <c r="E739" i="67"/>
  <c r="J739" i="67" s="1"/>
  <c r="E738" i="67"/>
  <c r="J738" i="67" s="1"/>
  <c r="E737" i="67"/>
  <c r="E736" i="67"/>
  <c r="J736" i="67" s="1"/>
  <c r="E735" i="67"/>
  <c r="J735" i="67" s="1"/>
  <c r="E734" i="67"/>
  <c r="J734" i="67" s="1"/>
  <c r="E733" i="67"/>
  <c r="E732" i="67"/>
  <c r="J732" i="67" s="1"/>
  <c r="E731" i="67"/>
  <c r="J731" i="67" s="1"/>
  <c r="E730" i="67"/>
  <c r="J730" i="67" s="1"/>
  <c r="E729" i="67"/>
  <c r="J729" i="67" s="1"/>
  <c r="E728" i="67"/>
  <c r="J728" i="67" s="1"/>
  <c r="E727" i="67"/>
  <c r="E726" i="67"/>
  <c r="E725" i="67"/>
  <c r="E724" i="67"/>
  <c r="E723" i="67"/>
  <c r="E722" i="67"/>
  <c r="J722" i="67" s="1"/>
  <c r="E721" i="67"/>
  <c r="J721" i="67" s="1"/>
  <c r="E720" i="67"/>
  <c r="J720" i="67" s="1"/>
  <c r="E719" i="67"/>
  <c r="J719" i="67" s="1"/>
  <c r="E718" i="67"/>
  <c r="J718" i="67" s="1"/>
  <c r="E717" i="67"/>
  <c r="J717" i="67" s="1"/>
  <c r="E716" i="67"/>
  <c r="J716" i="67" s="1"/>
  <c r="E715" i="67"/>
  <c r="J715" i="67" s="1"/>
  <c r="E714" i="67"/>
  <c r="E713" i="67"/>
  <c r="E712" i="67"/>
  <c r="E711" i="67"/>
  <c r="J711" i="67" s="1"/>
  <c r="E710" i="67"/>
  <c r="J710" i="67" s="1"/>
  <c r="E709" i="67"/>
  <c r="E708" i="67"/>
  <c r="J708" i="67" s="1"/>
  <c r="E707" i="67"/>
  <c r="E706" i="67"/>
  <c r="E705" i="67"/>
  <c r="E704" i="67"/>
  <c r="E703" i="67"/>
  <c r="J703" i="67" s="1"/>
  <c r="E702" i="67"/>
  <c r="J702" i="67" s="1"/>
  <c r="E701" i="67"/>
  <c r="J701" i="67" s="1"/>
  <c r="E700" i="67"/>
  <c r="J700" i="67" s="1"/>
  <c r="E699" i="67"/>
  <c r="J699" i="67" s="1"/>
  <c r="E698" i="67"/>
  <c r="E697" i="67"/>
  <c r="J697" i="67" s="1"/>
  <c r="E696" i="67"/>
  <c r="J696" i="67" s="1"/>
  <c r="E695" i="67"/>
  <c r="E694" i="67"/>
  <c r="J694" i="67" s="1"/>
  <c r="E693" i="67"/>
  <c r="J693" i="67" s="1"/>
  <c r="E692" i="67"/>
  <c r="J692" i="67" s="1"/>
  <c r="E691" i="67"/>
  <c r="E690" i="67"/>
  <c r="J690" i="67" s="1"/>
  <c r="E689" i="67"/>
  <c r="J689" i="67" s="1"/>
  <c r="E688" i="67"/>
  <c r="E687" i="67"/>
  <c r="E686" i="67"/>
  <c r="E685" i="67"/>
  <c r="E684" i="67"/>
  <c r="E683" i="67"/>
  <c r="J683" i="67" s="1"/>
  <c r="E682" i="67"/>
  <c r="E681" i="67"/>
  <c r="E680" i="67"/>
  <c r="J680" i="67" s="1"/>
  <c r="E679" i="67"/>
  <c r="J679" i="67" s="1"/>
  <c r="E678" i="67"/>
  <c r="E677" i="67"/>
  <c r="E676" i="67"/>
  <c r="J676" i="67" s="1"/>
  <c r="E675" i="67"/>
  <c r="J675" i="67" s="1"/>
  <c r="E674" i="67"/>
  <c r="J674" i="67" s="1"/>
  <c r="E673" i="67"/>
  <c r="J673" i="67" s="1"/>
  <c r="E672" i="67"/>
  <c r="J672" i="67" s="1"/>
  <c r="E671" i="67"/>
  <c r="E670" i="67"/>
  <c r="J670" i="67" s="1"/>
  <c r="E669" i="67"/>
  <c r="E668" i="67"/>
  <c r="J668" i="67" s="1"/>
  <c r="E667" i="67"/>
  <c r="E666" i="67"/>
  <c r="J666" i="67" s="1"/>
  <c r="E665" i="67"/>
  <c r="E664" i="67"/>
  <c r="J664" i="67" s="1"/>
  <c r="E663" i="67"/>
  <c r="J663" i="67" s="1"/>
  <c r="E662" i="67"/>
  <c r="J662" i="67" s="1"/>
  <c r="E661" i="67"/>
  <c r="J661" i="67" s="1"/>
  <c r="E660" i="67"/>
  <c r="E659" i="67"/>
  <c r="E658" i="67"/>
  <c r="J658" i="67" s="1"/>
  <c r="E657" i="67"/>
  <c r="E656" i="67"/>
  <c r="J656" i="67" s="1"/>
  <c r="E655" i="67"/>
  <c r="E654" i="67"/>
  <c r="J654" i="67" s="1"/>
  <c r="E653" i="67"/>
  <c r="J653" i="67" s="1"/>
  <c r="E652" i="67"/>
  <c r="J652" i="67" s="1"/>
  <c r="E651" i="67"/>
  <c r="J651" i="67" s="1"/>
  <c r="E650" i="67"/>
  <c r="J650" i="67" s="1"/>
  <c r="E649" i="67"/>
  <c r="J649" i="67" s="1"/>
  <c r="E648" i="67"/>
  <c r="J648" i="67" s="1"/>
  <c r="E647" i="67"/>
  <c r="J647" i="67" s="1"/>
  <c r="E646" i="67"/>
  <c r="J646" i="67" s="1"/>
  <c r="E645" i="67"/>
  <c r="E644" i="67"/>
  <c r="J644" i="67" s="1"/>
  <c r="E643" i="67"/>
  <c r="J643" i="67" s="1"/>
  <c r="E642" i="67"/>
  <c r="J642" i="67" s="1"/>
  <c r="E641" i="67"/>
  <c r="J641" i="67" s="1"/>
  <c r="E640" i="67"/>
  <c r="E639" i="67"/>
  <c r="J639" i="67" s="1"/>
  <c r="E638" i="67"/>
  <c r="J638" i="67" s="1"/>
  <c r="E637" i="67"/>
  <c r="J637" i="67" s="1"/>
  <c r="E636" i="67"/>
  <c r="J636" i="67" s="1"/>
  <c r="E635" i="67"/>
  <c r="E634" i="67"/>
  <c r="E633" i="67"/>
  <c r="J633" i="67" s="1"/>
  <c r="E632" i="67"/>
  <c r="J632" i="67" s="1"/>
  <c r="E631" i="67"/>
  <c r="E630" i="67"/>
  <c r="J630" i="67" s="1"/>
  <c r="E629" i="67"/>
  <c r="J629" i="67" s="1"/>
  <c r="E628" i="67"/>
  <c r="J628" i="67" s="1"/>
  <c r="E627" i="67"/>
  <c r="E626" i="67"/>
  <c r="E625" i="67"/>
  <c r="J625" i="67" s="1"/>
  <c r="E624" i="67"/>
  <c r="J624" i="67" s="1"/>
  <c r="E623" i="67"/>
  <c r="E622" i="67"/>
  <c r="J622" i="67" s="1"/>
  <c r="E621" i="67"/>
  <c r="J621" i="67" s="1"/>
  <c r="E620" i="67"/>
  <c r="J620" i="67" s="1"/>
  <c r="E619" i="67"/>
  <c r="J619" i="67" s="1"/>
  <c r="E618" i="67"/>
  <c r="J618" i="67" s="1"/>
  <c r="E617" i="67"/>
  <c r="J617" i="67" s="1"/>
  <c r="E616" i="67"/>
  <c r="J616" i="67" s="1"/>
  <c r="E615" i="67"/>
  <c r="J615" i="67" s="1"/>
  <c r="E614" i="67"/>
  <c r="J614" i="67" s="1"/>
  <c r="E613" i="67"/>
  <c r="J613" i="67" s="1"/>
  <c r="E612" i="67"/>
  <c r="J612" i="67" s="1"/>
  <c r="E611" i="67"/>
  <c r="J611" i="67" s="1"/>
  <c r="E610" i="67"/>
  <c r="J610" i="67" s="1"/>
  <c r="E609" i="67"/>
  <c r="J609" i="67" s="1"/>
  <c r="E608" i="67"/>
  <c r="J608" i="67" s="1"/>
  <c r="E607" i="67"/>
  <c r="J607" i="67" s="1"/>
  <c r="E606" i="67"/>
  <c r="J606" i="67" s="1"/>
  <c r="E605" i="67"/>
  <c r="J605" i="67" s="1"/>
  <c r="E604" i="67"/>
  <c r="E603" i="67"/>
  <c r="J603" i="67" s="1"/>
  <c r="E602" i="67"/>
  <c r="E601" i="67"/>
  <c r="J601" i="67" s="1"/>
  <c r="E600" i="67"/>
  <c r="E599" i="67"/>
  <c r="E598" i="67"/>
  <c r="J598" i="67" s="1"/>
  <c r="E597" i="67"/>
  <c r="J597" i="67" s="1"/>
  <c r="E596" i="67"/>
  <c r="J596" i="67" s="1"/>
  <c r="E595" i="67"/>
  <c r="J595" i="67" s="1"/>
  <c r="E594" i="67"/>
  <c r="J594" i="67" s="1"/>
  <c r="E593" i="67"/>
  <c r="J593" i="67" s="1"/>
  <c r="E592" i="67"/>
  <c r="J592" i="67" s="1"/>
  <c r="E591" i="67"/>
  <c r="J591" i="67" s="1"/>
  <c r="E590" i="67"/>
  <c r="J590" i="67" s="1"/>
  <c r="E589" i="67"/>
  <c r="E588" i="67"/>
  <c r="E587" i="67"/>
  <c r="J587" i="67" s="1"/>
  <c r="E586" i="67"/>
  <c r="J586" i="67" s="1"/>
  <c r="E585" i="67"/>
  <c r="J585" i="67" s="1"/>
  <c r="E584" i="67"/>
  <c r="J584" i="67" s="1"/>
  <c r="E583" i="67"/>
  <c r="J583" i="67" s="1"/>
  <c r="E582" i="67"/>
  <c r="J582" i="67" s="1"/>
  <c r="E581" i="67"/>
  <c r="J581" i="67" s="1"/>
  <c r="E580" i="67"/>
  <c r="J580" i="67" s="1"/>
  <c r="E579" i="67"/>
  <c r="E578" i="67"/>
  <c r="E577" i="67"/>
  <c r="J577" i="67" s="1"/>
  <c r="E576" i="67"/>
  <c r="E575" i="67"/>
  <c r="J575" i="67" s="1"/>
  <c r="E574" i="67"/>
  <c r="E573" i="67"/>
  <c r="E572" i="67"/>
  <c r="E571" i="67"/>
  <c r="J571" i="67" s="1"/>
  <c r="E570" i="67"/>
  <c r="J570" i="67" s="1"/>
  <c r="E569" i="67"/>
  <c r="J569" i="67" s="1"/>
  <c r="E568" i="67"/>
  <c r="J568" i="67" s="1"/>
  <c r="E567" i="67"/>
  <c r="E566" i="67"/>
  <c r="J566" i="67" s="1"/>
  <c r="E565" i="67"/>
  <c r="J565" i="67" s="1"/>
  <c r="E564" i="67"/>
  <c r="E563" i="67"/>
  <c r="J563" i="67" s="1"/>
  <c r="E562" i="67"/>
  <c r="J562" i="67" s="1"/>
  <c r="E561" i="67"/>
  <c r="E560" i="67"/>
  <c r="E559" i="67"/>
  <c r="J559" i="67" s="1"/>
  <c r="E558" i="67"/>
  <c r="E557" i="67"/>
  <c r="J557" i="67" s="1"/>
  <c r="E556" i="67"/>
  <c r="E555" i="67"/>
  <c r="J555" i="67" s="1"/>
  <c r="E554" i="67"/>
  <c r="J554" i="67" s="1"/>
  <c r="E553" i="67"/>
  <c r="J553" i="67" s="1"/>
  <c r="E552" i="67"/>
  <c r="J552" i="67" s="1"/>
  <c r="E551" i="67"/>
  <c r="J551" i="67" s="1"/>
  <c r="E550" i="67"/>
  <c r="E549" i="67"/>
  <c r="J549" i="67" s="1"/>
  <c r="E548" i="67"/>
  <c r="E547" i="67"/>
  <c r="J547" i="67" s="1"/>
  <c r="E546" i="67"/>
  <c r="J546" i="67" s="1"/>
  <c r="E545" i="67"/>
  <c r="E544" i="67"/>
  <c r="E543" i="67"/>
  <c r="J543" i="67" s="1"/>
  <c r="E542" i="67"/>
  <c r="E541" i="67"/>
  <c r="E540" i="67"/>
  <c r="E539" i="67"/>
  <c r="E538" i="67"/>
  <c r="J538" i="67" s="1"/>
  <c r="E537" i="67"/>
  <c r="E536" i="67"/>
  <c r="E535" i="67"/>
  <c r="E534" i="67"/>
  <c r="E533" i="67"/>
  <c r="E532" i="67"/>
  <c r="E531" i="67"/>
  <c r="E530" i="67"/>
  <c r="J530" i="67" s="1"/>
  <c r="E529" i="67"/>
  <c r="J529" i="67" s="1"/>
  <c r="E528" i="67"/>
  <c r="J528" i="67" s="1"/>
  <c r="E527" i="67"/>
  <c r="E526" i="67"/>
  <c r="J526" i="67" s="1"/>
  <c r="E525" i="67"/>
  <c r="J525" i="67" s="1"/>
  <c r="E524" i="67"/>
  <c r="J524" i="67" s="1"/>
  <c r="E523" i="67"/>
  <c r="E522" i="67"/>
  <c r="J522" i="67" s="1"/>
  <c r="E521" i="67"/>
  <c r="J521" i="67" s="1"/>
  <c r="E520" i="67"/>
  <c r="J520" i="67" s="1"/>
  <c r="E519" i="67"/>
  <c r="J519" i="67" s="1"/>
  <c r="E518" i="67"/>
  <c r="J518" i="67" s="1"/>
  <c r="E517" i="67"/>
  <c r="J517" i="67" s="1"/>
  <c r="E516" i="67"/>
  <c r="J516" i="67" s="1"/>
  <c r="E515" i="67"/>
  <c r="J515" i="67" s="1"/>
  <c r="E514" i="67"/>
  <c r="J514" i="67" s="1"/>
  <c r="E513" i="67"/>
  <c r="J513" i="67" s="1"/>
  <c r="E512" i="67"/>
  <c r="J512" i="67" s="1"/>
  <c r="E511" i="67"/>
  <c r="J511" i="67" s="1"/>
  <c r="E510" i="67"/>
  <c r="J510" i="67" s="1"/>
  <c r="E509" i="67"/>
  <c r="J509" i="67" s="1"/>
  <c r="E508" i="67"/>
  <c r="J508" i="67" s="1"/>
  <c r="E507" i="67"/>
  <c r="E506" i="67"/>
  <c r="J506" i="67" s="1"/>
  <c r="E505" i="67"/>
  <c r="J505" i="67" s="1"/>
  <c r="E504" i="67"/>
  <c r="J504" i="67" s="1"/>
  <c r="E503" i="67"/>
  <c r="J503" i="67" s="1"/>
  <c r="E502" i="67"/>
  <c r="J502" i="67" s="1"/>
  <c r="E501" i="67"/>
  <c r="J501" i="67" s="1"/>
  <c r="E500" i="67"/>
  <c r="J500" i="67" s="1"/>
  <c r="E499" i="67"/>
  <c r="J499" i="67" s="1"/>
  <c r="E498" i="67"/>
  <c r="J498" i="67" s="1"/>
  <c r="E497" i="67"/>
  <c r="J497" i="67" s="1"/>
  <c r="E496" i="67"/>
  <c r="J496" i="67" s="1"/>
  <c r="E495" i="67"/>
  <c r="E494" i="67"/>
  <c r="J494" i="67" s="1"/>
  <c r="E493" i="67"/>
  <c r="J493" i="67" s="1"/>
  <c r="E492" i="67"/>
  <c r="E491" i="67"/>
  <c r="E490" i="67"/>
  <c r="E489" i="67"/>
  <c r="J489" i="67" s="1"/>
  <c r="E488" i="67"/>
  <c r="J488" i="67" s="1"/>
  <c r="E487" i="67"/>
  <c r="J487" i="67" s="1"/>
  <c r="E486" i="67"/>
  <c r="J486" i="67" s="1"/>
  <c r="E485" i="67"/>
  <c r="E484" i="67"/>
  <c r="J484" i="67" s="1"/>
  <c r="E483" i="67"/>
  <c r="E482" i="67"/>
  <c r="J482" i="67" s="1"/>
  <c r="E481" i="67"/>
  <c r="J481" i="67" s="1"/>
  <c r="E480" i="67"/>
  <c r="J480" i="67" s="1"/>
  <c r="E479" i="67"/>
  <c r="J479" i="67" s="1"/>
  <c r="E478" i="67"/>
  <c r="J478" i="67" s="1"/>
  <c r="E477" i="67"/>
  <c r="J477" i="67" s="1"/>
  <c r="E476" i="67"/>
  <c r="E475" i="67"/>
  <c r="J475" i="67" s="1"/>
  <c r="E474" i="67"/>
  <c r="J474" i="67" s="1"/>
  <c r="E473" i="67"/>
  <c r="J473" i="67" s="1"/>
  <c r="E472" i="67"/>
  <c r="J472" i="67" s="1"/>
  <c r="E471" i="67"/>
  <c r="J471" i="67" s="1"/>
  <c r="E470" i="67"/>
  <c r="J470" i="67" s="1"/>
  <c r="E469" i="67"/>
  <c r="J469" i="67" s="1"/>
  <c r="E468" i="67"/>
  <c r="J468" i="67" s="1"/>
  <c r="E467" i="67"/>
  <c r="J467" i="67" s="1"/>
  <c r="E466" i="67"/>
  <c r="J466" i="67" s="1"/>
  <c r="E465" i="67"/>
  <c r="J465" i="67" s="1"/>
  <c r="E464" i="67"/>
  <c r="J464" i="67" s="1"/>
  <c r="E463" i="67"/>
  <c r="J463" i="67" s="1"/>
  <c r="E462" i="67"/>
  <c r="J462" i="67" s="1"/>
  <c r="E461" i="67"/>
  <c r="E460" i="67"/>
  <c r="J460" i="67" s="1"/>
  <c r="E459" i="67"/>
  <c r="J459" i="67" s="1"/>
  <c r="E458" i="67"/>
  <c r="J458" i="67" s="1"/>
  <c r="E457" i="67"/>
  <c r="J457" i="67" s="1"/>
  <c r="E456" i="67"/>
  <c r="E455" i="67"/>
  <c r="J455" i="67" s="1"/>
  <c r="E454" i="67"/>
  <c r="J454" i="67" s="1"/>
  <c r="E453" i="67"/>
  <c r="E452" i="67"/>
  <c r="E451" i="67"/>
  <c r="J451" i="67" s="1"/>
  <c r="E450" i="67"/>
  <c r="J450" i="67" s="1"/>
  <c r="E449" i="67"/>
  <c r="E448" i="67"/>
  <c r="J448" i="67" s="1"/>
  <c r="E447" i="67"/>
  <c r="J447" i="67" s="1"/>
  <c r="E446" i="67"/>
  <c r="E445" i="67"/>
  <c r="J445" i="67" s="1"/>
  <c r="E444" i="67"/>
  <c r="J444" i="67" s="1"/>
  <c r="E443" i="67"/>
  <c r="J443" i="67" s="1"/>
  <c r="E442" i="67"/>
  <c r="J442" i="67" s="1"/>
  <c r="E441" i="67"/>
  <c r="J441" i="67" s="1"/>
  <c r="E440" i="67"/>
  <c r="J440" i="67" s="1"/>
  <c r="E439" i="67"/>
  <c r="E438" i="67"/>
  <c r="J438" i="67" s="1"/>
  <c r="E437" i="67"/>
  <c r="J437" i="67" s="1"/>
  <c r="E436" i="67"/>
  <c r="J436" i="67" s="1"/>
  <c r="E435" i="67"/>
  <c r="J435" i="67" s="1"/>
  <c r="E434" i="67"/>
  <c r="J434" i="67" s="1"/>
  <c r="E433" i="67"/>
  <c r="J433" i="67" s="1"/>
  <c r="E432" i="67"/>
  <c r="J432" i="67" s="1"/>
  <c r="E431" i="67"/>
  <c r="E430" i="67"/>
  <c r="J430" i="67" s="1"/>
  <c r="E429" i="67"/>
  <c r="J429" i="67" s="1"/>
  <c r="E428" i="67"/>
  <c r="J428" i="67" s="1"/>
  <c r="E427" i="67"/>
  <c r="J427" i="67" s="1"/>
  <c r="E426" i="67"/>
  <c r="E425" i="67"/>
  <c r="J425" i="67" s="1"/>
  <c r="E424" i="67"/>
  <c r="J424" i="67" s="1"/>
  <c r="E423" i="67"/>
  <c r="J423" i="67" s="1"/>
  <c r="E422" i="67"/>
  <c r="J422" i="67" s="1"/>
  <c r="E421" i="67"/>
  <c r="J421" i="67" s="1"/>
  <c r="E420" i="67"/>
  <c r="J420" i="67" s="1"/>
  <c r="E419" i="67"/>
  <c r="J419" i="67" s="1"/>
  <c r="E418" i="67"/>
  <c r="J418" i="67" s="1"/>
  <c r="E417" i="67"/>
  <c r="J417" i="67" s="1"/>
  <c r="E416" i="67"/>
  <c r="J416" i="67" s="1"/>
  <c r="E415" i="67"/>
  <c r="J415" i="67" s="1"/>
  <c r="E414" i="67"/>
  <c r="J414" i="67" s="1"/>
  <c r="E413" i="67"/>
  <c r="J413" i="67" s="1"/>
  <c r="E412" i="67"/>
  <c r="J412" i="67" s="1"/>
  <c r="E411" i="67"/>
  <c r="J411" i="67" s="1"/>
  <c r="E410" i="67"/>
  <c r="J410" i="67" s="1"/>
  <c r="E409" i="67"/>
  <c r="J409" i="67" s="1"/>
  <c r="E408" i="67"/>
  <c r="J408" i="67" s="1"/>
  <c r="E407" i="67"/>
  <c r="J407" i="67" s="1"/>
  <c r="E406" i="67"/>
  <c r="J406" i="67" s="1"/>
  <c r="E405" i="67"/>
  <c r="J405" i="67" s="1"/>
  <c r="E404" i="67"/>
  <c r="J404" i="67" s="1"/>
  <c r="E403" i="67"/>
  <c r="J403" i="67" s="1"/>
  <c r="E402" i="67"/>
  <c r="J402" i="67" s="1"/>
  <c r="E401" i="67"/>
  <c r="J401" i="67" s="1"/>
  <c r="E400" i="67"/>
  <c r="J400" i="67" s="1"/>
  <c r="E399" i="67"/>
  <c r="J399" i="67" s="1"/>
  <c r="E398" i="67"/>
  <c r="J398" i="67" s="1"/>
  <c r="E397" i="67"/>
  <c r="J397" i="67" s="1"/>
  <c r="E396" i="67"/>
  <c r="J396" i="67" s="1"/>
  <c r="E395" i="67"/>
  <c r="J395" i="67" s="1"/>
  <c r="E394" i="67"/>
  <c r="J394" i="67" s="1"/>
  <c r="E393" i="67"/>
  <c r="J393" i="67" s="1"/>
  <c r="E392" i="67"/>
  <c r="E391" i="67"/>
  <c r="J391" i="67" s="1"/>
  <c r="E390" i="67"/>
  <c r="E389" i="67"/>
  <c r="J389" i="67" s="1"/>
  <c r="E388" i="67"/>
  <c r="E387" i="67"/>
  <c r="J387" i="67" s="1"/>
  <c r="E386" i="67"/>
  <c r="J386" i="67" s="1"/>
  <c r="E385" i="67"/>
  <c r="J385" i="67" s="1"/>
  <c r="E384" i="67"/>
  <c r="J384" i="67" s="1"/>
  <c r="E383" i="67"/>
  <c r="J383" i="67" s="1"/>
  <c r="E382" i="67"/>
  <c r="J382" i="67" s="1"/>
  <c r="E381" i="67"/>
  <c r="J381" i="67" s="1"/>
  <c r="E380" i="67"/>
  <c r="J380" i="67" s="1"/>
  <c r="E379" i="67"/>
  <c r="E378" i="67"/>
  <c r="J378" i="67" s="1"/>
  <c r="E377" i="67"/>
  <c r="E376" i="67"/>
  <c r="J376" i="67" s="1"/>
  <c r="E375" i="67"/>
  <c r="E374" i="67"/>
  <c r="J374" i="67" s="1"/>
  <c r="E373" i="67"/>
  <c r="J373" i="67" s="1"/>
  <c r="E372" i="67"/>
  <c r="J372" i="67" s="1"/>
  <c r="E371" i="67"/>
  <c r="E370" i="67"/>
  <c r="J370" i="67" s="1"/>
  <c r="E369" i="67"/>
  <c r="J369" i="67" s="1"/>
  <c r="E368" i="67"/>
  <c r="J368" i="67" s="1"/>
  <c r="E367" i="67"/>
  <c r="J367" i="67" s="1"/>
  <c r="E366" i="67"/>
  <c r="J366" i="67" s="1"/>
  <c r="E365" i="67"/>
  <c r="J365" i="67" s="1"/>
  <c r="E364" i="67"/>
  <c r="J364" i="67" s="1"/>
  <c r="E363" i="67"/>
  <c r="E362" i="67"/>
  <c r="J362" i="67" s="1"/>
  <c r="E361" i="67"/>
  <c r="J361" i="67" s="1"/>
  <c r="E360" i="67"/>
  <c r="E359" i="67"/>
  <c r="E358" i="67"/>
  <c r="E357" i="67"/>
  <c r="J357" i="67" s="1"/>
  <c r="E356" i="67"/>
  <c r="E355" i="67"/>
  <c r="J355" i="67" s="1"/>
  <c r="E354" i="67"/>
  <c r="E353" i="67"/>
  <c r="J353" i="67" s="1"/>
  <c r="E352" i="67"/>
  <c r="E351" i="67"/>
  <c r="E350" i="67"/>
  <c r="J350" i="67" s="1"/>
  <c r="E349" i="67"/>
  <c r="J349" i="67" s="1"/>
  <c r="E348" i="67"/>
  <c r="J348" i="67" s="1"/>
  <c r="E347" i="67"/>
  <c r="E346" i="67"/>
  <c r="J346" i="67" s="1"/>
  <c r="E345" i="67"/>
  <c r="J345" i="67" s="1"/>
  <c r="E344" i="67"/>
  <c r="J344" i="67" s="1"/>
  <c r="E343" i="67"/>
  <c r="J343" i="67" s="1"/>
  <c r="E342" i="67"/>
  <c r="J342" i="67" s="1"/>
  <c r="E341" i="67"/>
  <c r="J341" i="67" s="1"/>
  <c r="E340" i="67"/>
  <c r="J340" i="67" s="1"/>
  <c r="E339" i="67"/>
  <c r="J339" i="67" s="1"/>
  <c r="E338" i="67"/>
  <c r="J338" i="67" s="1"/>
  <c r="E337" i="67"/>
  <c r="E336" i="67"/>
  <c r="E335" i="67"/>
  <c r="E334" i="67"/>
  <c r="E333" i="67"/>
  <c r="E332" i="67"/>
  <c r="E331" i="67"/>
  <c r="E330" i="67"/>
  <c r="J330" i="67" s="1"/>
  <c r="E329" i="67"/>
  <c r="E328" i="67"/>
  <c r="E327" i="67"/>
  <c r="E326" i="67"/>
  <c r="E325" i="67"/>
  <c r="E324" i="67"/>
  <c r="J324" i="67" s="1"/>
  <c r="E323" i="67"/>
  <c r="J323" i="67" s="1"/>
  <c r="E322" i="67"/>
  <c r="J322" i="67" s="1"/>
  <c r="E321" i="67"/>
  <c r="J321" i="67" s="1"/>
  <c r="E320" i="67"/>
  <c r="J320" i="67" s="1"/>
  <c r="E319" i="67"/>
  <c r="J319" i="67" s="1"/>
  <c r="E318" i="67"/>
  <c r="J318" i="67" s="1"/>
  <c r="E317" i="67"/>
  <c r="J317" i="67" s="1"/>
  <c r="E316" i="67"/>
  <c r="J316" i="67" s="1"/>
  <c r="E315" i="67"/>
  <c r="J315" i="67" s="1"/>
  <c r="E314" i="67"/>
  <c r="J314" i="67" s="1"/>
  <c r="E313" i="67"/>
  <c r="J313" i="67" s="1"/>
  <c r="E312" i="67"/>
  <c r="J312" i="67" s="1"/>
  <c r="E311" i="67"/>
  <c r="J311" i="67" s="1"/>
  <c r="E310" i="67"/>
  <c r="J310" i="67" s="1"/>
  <c r="E309" i="67"/>
  <c r="J309" i="67" s="1"/>
  <c r="E308" i="67"/>
  <c r="J308" i="67" s="1"/>
  <c r="E307" i="67"/>
  <c r="J307" i="67" s="1"/>
  <c r="E306" i="67"/>
  <c r="J306" i="67" s="1"/>
  <c r="E305" i="67"/>
  <c r="J305" i="67" s="1"/>
  <c r="E304" i="67"/>
  <c r="J304" i="67" s="1"/>
  <c r="E303" i="67"/>
  <c r="J303" i="67" s="1"/>
  <c r="E302" i="67"/>
  <c r="J302" i="67" s="1"/>
  <c r="E301" i="67"/>
  <c r="J301" i="67" s="1"/>
  <c r="E300" i="67"/>
  <c r="J300" i="67" s="1"/>
  <c r="E299" i="67"/>
  <c r="J299" i="67" s="1"/>
  <c r="E298" i="67"/>
  <c r="J298" i="67" s="1"/>
  <c r="E297" i="67"/>
  <c r="J297" i="67" s="1"/>
  <c r="E296" i="67"/>
  <c r="J296" i="67" s="1"/>
  <c r="E295" i="67"/>
  <c r="J295" i="67" s="1"/>
  <c r="E294" i="67"/>
  <c r="J294" i="67" s="1"/>
  <c r="E293" i="67"/>
  <c r="J293" i="67" s="1"/>
  <c r="E292" i="67"/>
  <c r="J292" i="67" s="1"/>
  <c r="E291" i="67"/>
  <c r="J291" i="67" s="1"/>
  <c r="E290" i="67"/>
  <c r="E289" i="67"/>
  <c r="J289" i="67" s="1"/>
  <c r="E288" i="67"/>
  <c r="J288" i="67" s="1"/>
  <c r="E287" i="67"/>
  <c r="J287" i="67" s="1"/>
  <c r="E286" i="67"/>
  <c r="J286" i="67" s="1"/>
  <c r="E285" i="67"/>
  <c r="J285" i="67" s="1"/>
  <c r="E284" i="67"/>
  <c r="J284" i="67" s="1"/>
  <c r="E283" i="67"/>
  <c r="J283" i="67" s="1"/>
  <c r="E282" i="67"/>
  <c r="J282" i="67" s="1"/>
  <c r="E281" i="67"/>
  <c r="J281" i="67" s="1"/>
  <c r="E280" i="67"/>
  <c r="J280" i="67" s="1"/>
  <c r="E279" i="67"/>
  <c r="J279" i="67" s="1"/>
  <c r="E278" i="67"/>
  <c r="E277" i="67"/>
  <c r="J277" i="67" s="1"/>
  <c r="E276" i="67"/>
  <c r="J276" i="67" s="1"/>
  <c r="E275" i="67"/>
  <c r="J275" i="67" s="1"/>
  <c r="E274" i="67"/>
  <c r="J274" i="67" s="1"/>
  <c r="E273" i="67"/>
  <c r="E272" i="67"/>
  <c r="J272" i="67" s="1"/>
  <c r="E271" i="67"/>
  <c r="J271" i="67" s="1"/>
  <c r="E270" i="67"/>
  <c r="J270" i="67" s="1"/>
  <c r="E269" i="67"/>
  <c r="J269" i="67" s="1"/>
  <c r="E268" i="67"/>
  <c r="J268" i="67" s="1"/>
  <c r="E267" i="67"/>
  <c r="E266" i="67"/>
  <c r="J266" i="67" s="1"/>
  <c r="E265" i="67"/>
  <c r="J265" i="67" s="1"/>
  <c r="E264" i="67"/>
  <c r="E263" i="67"/>
  <c r="J263" i="67" s="1"/>
  <c r="E262" i="67"/>
  <c r="J262" i="67" s="1"/>
  <c r="E261" i="67"/>
  <c r="J261" i="67" s="1"/>
  <c r="E260" i="67"/>
  <c r="J260" i="67" s="1"/>
  <c r="E259" i="67"/>
  <c r="J259" i="67" s="1"/>
  <c r="E258" i="67"/>
  <c r="J258" i="67" s="1"/>
  <c r="E257" i="67"/>
  <c r="J257" i="67" s="1"/>
  <c r="E256" i="67"/>
  <c r="E255" i="67"/>
  <c r="J255" i="67" s="1"/>
  <c r="E254" i="67"/>
  <c r="J254" i="67" s="1"/>
  <c r="E253" i="67"/>
  <c r="J253" i="67" s="1"/>
  <c r="E252" i="67"/>
  <c r="J252" i="67" s="1"/>
  <c r="E251" i="67"/>
  <c r="J251" i="67" s="1"/>
  <c r="E250" i="67"/>
  <c r="J250" i="67" s="1"/>
  <c r="E249" i="67"/>
  <c r="E248" i="67"/>
  <c r="J248" i="67" s="1"/>
  <c r="E247" i="67"/>
  <c r="E246" i="67"/>
  <c r="J246" i="67" s="1"/>
  <c r="E245" i="67"/>
  <c r="J245" i="67" s="1"/>
  <c r="E244" i="67"/>
  <c r="J244" i="67" s="1"/>
  <c r="E243" i="67"/>
  <c r="J243" i="67" s="1"/>
  <c r="E242" i="67"/>
  <c r="J242" i="67" s="1"/>
  <c r="E241" i="67"/>
  <c r="J241" i="67" s="1"/>
  <c r="E240" i="67"/>
  <c r="J240" i="67" s="1"/>
  <c r="E239" i="67"/>
  <c r="E238" i="67"/>
  <c r="E237" i="67"/>
  <c r="E236" i="67"/>
  <c r="J236" i="67" s="1"/>
  <c r="E235" i="67"/>
  <c r="J235" i="67" s="1"/>
  <c r="E234" i="67"/>
  <c r="E233" i="67"/>
  <c r="J233" i="67" s="1"/>
  <c r="E232" i="67"/>
  <c r="J232" i="67" s="1"/>
  <c r="E231" i="67"/>
  <c r="J231" i="67" s="1"/>
  <c r="E230" i="67"/>
  <c r="J230" i="67" s="1"/>
  <c r="E229" i="67"/>
  <c r="J229" i="67" s="1"/>
  <c r="E228" i="67"/>
  <c r="J228" i="67" s="1"/>
  <c r="E227" i="67"/>
  <c r="J227" i="67" s="1"/>
  <c r="E226" i="67"/>
  <c r="J226" i="67" s="1"/>
  <c r="E225" i="67"/>
  <c r="J225" i="67" s="1"/>
  <c r="E224" i="67"/>
  <c r="J224" i="67" s="1"/>
  <c r="E223" i="67"/>
  <c r="E222" i="67"/>
  <c r="E221" i="67"/>
  <c r="E220" i="67"/>
  <c r="J220" i="67" s="1"/>
  <c r="E219" i="67"/>
  <c r="J219" i="67" s="1"/>
  <c r="E218" i="67"/>
  <c r="E217" i="67"/>
  <c r="E216" i="67"/>
  <c r="E215" i="67"/>
  <c r="J215" i="67" s="1"/>
  <c r="E214" i="67"/>
  <c r="J214" i="67" s="1"/>
  <c r="E213" i="67"/>
  <c r="E212" i="67"/>
  <c r="J212" i="67" s="1"/>
  <c r="E211" i="67"/>
  <c r="E210" i="67"/>
  <c r="E209" i="67"/>
  <c r="J209" i="67" s="1"/>
  <c r="E208" i="67"/>
  <c r="J208" i="67" s="1"/>
  <c r="E207" i="67"/>
  <c r="E206" i="67"/>
  <c r="J206" i="67" s="1"/>
  <c r="E205" i="67"/>
  <c r="J205" i="67" s="1"/>
  <c r="E204" i="67"/>
  <c r="J204" i="67" s="1"/>
  <c r="E203" i="67"/>
  <c r="E202" i="67"/>
  <c r="J202" i="67" s="1"/>
  <c r="E201" i="67"/>
  <c r="E200" i="67"/>
  <c r="E199" i="67"/>
  <c r="E198" i="67"/>
  <c r="E197" i="67"/>
  <c r="J197" i="67" s="1"/>
  <c r="E196" i="67"/>
  <c r="E195" i="67"/>
  <c r="J195" i="67" s="1"/>
  <c r="E194" i="67"/>
  <c r="J194" i="67" s="1"/>
  <c r="E193" i="67"/>
  <c r="J193" i="67" s="1"/>
  <c r="E192" i="67"/>
  <c r="J192" i="67" s="1"/>
  <c r="E191" i="67"/>
  <c r="J191" i="67" s="1"/>
  <c r="E190" i="67"/>
  <c r="J190" i="67" s="1"/>
  <c r="E189" i="67"/>
  <c r="J189" i="67" s="1"/>
  <c r="E188" i="67"/>
  <c r="J188" i="67" s="1"/>
  <c r="E187" i="67"/>
  <c r="J187" i="67" s="1"/>
  <c r="E186" i="67"/>
  <c r="J186" i="67" s="1"/>
  <c r="E185" i="67"/>
  <c r="E184" i="67"/>
  <c r="J184" i="67" s="1"/>
  <c r="E183" i="67"/>
  <c r="E182" i="67"/>
  <c r="J182" i="67" s="1"/>
  <c r="E181" i="67"/>
  <c r="J181" i="67" s="1"/>
  <c r="E180" i="67"/>
  <c r="J180" i="67" s="1"/>
  <c r="E179" i="67"/>
  <c r="J179" i="67" s="1"/>
  <c r="E178" i="67"/>
  <c r="E177" i="67"/>
  <c r="E176" i="67"/>
  <c r="E175" i="67"/>
  <c r="J175" i="67" s="1"/>
  <c r="E174" i="67"/>
  <c r="J174" i="67" s="1"/>
  <c r="E173" i="67"/>
  <c r="J173" i="67" s="1"/>
  <c r="E172" i="67"/>
  <c r="E171" i="67"/>
  <c r="J171" i="67" s="1"/>
  <c r="E170" i="67"/>
  <c r="J170" i="67" s="1"/>
  <c r="E169" i="67"/>
  <c r="J169" i="67" s="1"/>
  <c r="E168" i="67"/>
  <c r="J168" i="67" s="1"/>
  <c r="E167" i="67"/>
  <c r="J167" i="67" s="1"/>
  <c r="E166" i="67"/>
  <c r="J166" i="67" s="1"/>
  <c r="E165" i="67"/>
  <c r="J165" i="67" s="1"/>
  <c r="E164" i="67"/>
  <c r="J164" i="67" s="1"/>
  <c r="E163" i="67"/>
  <c r="J163" i="67" s="1"/>
  <c r="E162" i="67"/>
  <c r="E161" i="67"/>
  <c r="J161" i="67" s="1"/>
  <c r="E160" i="67"/>
  <c r="E159" i="67"/>
  <c r="J159" i="67" s="1"/>
  <c r="E158" i="67"/>
  <c r="J158" i="67" s="1"/>
  <c r="E157" i="67"/>
  <c r="J157" i="67" s="1"/>
  <c r="E156" i="67"/>
  <c r="J156" i="67" s="1"/>
  <c r="E155" i="67"/>
  <c r="J155" i="67" s="1"/>
  <c r="E154" i="67"/>
  <c r="E153" i="67"/>
  <c r="J153" i="67" s="1"/>
  <c r="E152" i="67"/>
  <c r="J152" i="67" s="1"/>
  <c r="E151" i="67"/>
  <c r="J151" i="67" s="1"/>
  <c r="E150" i="67"/>
  <c r="J150" i="67" s="1"/>
  <c r="E149" i="67"/>
  <c r="J149" i="67" s="1"/>
  <c r="E148" i="67"/>
  <c r="J148" i="67" s="1"/>
  <c r="E147" i="67"/>
  <c r="J147" i="67" s="1"/>
  <c r="E146" i="67"/>
  <c r="J146" i="67" s="1"/>
  <c r="E145" i="67"/>
  <c r="J145" i="67" s="1"/>
  <c r="E144" i="67"/>
  <c r="J144" i="67" s="1"/>
  <c r="E143" i="67"/>
  <c r="J143" i="67" s="1"/>
  <c r="E142" i="67"/>
  <c r="J142" i="67" s="1"/>
  <c r="E141" i="67"/>
  <c r="J141" i="67" s="1"/>
  <c r="E140" i="67"/>
  <c r="E139" i="67"/>
  <c r="E138" i="67"/>
  <c r="J138" i="67" s="1"/>
  <c r="E137" i="67"/>
  <c r="J137" i="67" s="1"/>
  <c r="E136" i="67"/>
  <c r="J136" i="67" s="1"/>
  <c r="E135" i="67"/>
  <c r="J135" i="67" s="1"/>
  <c r="E134" i="67"/>
  <c r="J134" i="67" s="1"/>
  <c r="E133" i="67"/>
  <c r="E132" i="67"/>
  <c r="E131" i="67"/>
  <c r="E130" i="67"/>
  <c r="J130" i="67" s="1"/>
  <c r="E129" i="67"/>
  <c r="J129" i="67" s="1"/>
  <c r="E128" i="67"/>
  <c r="J128" i="67" s="1"/>
  <c r="E127" i="67"/>
  <c r="J127" i="67" s="1"/>
  <c r="E126" i="67"/>
  <c r="E125" i="67"/>
  <c r="E124" i="67"/>
  <c r="J124" i="67" s="1"/>
  <c r="E123" i="67"/>
  <c r="J123" i="67" s="1"/>
  <c r="E122" i="67"/>
  <c r="E121" i="67"/>
  <c r="J121" i="67" s="1"/>
  <c r="E120" i="67"/>
  <c r="E119" i="67"/>
  <c r="J119" i="67" s="1"/>
  <c r="E118" i="67"/>
  <c r="J118" i="67" s="1"/>
  <c r="E117" i="67"/>
  <c r="E116" i="67"/>
  <c r="E115" i="67"/>
  <c r="E114" i="67"/>
  <c r="E113" i="67"/>
  <c r="E112" i="67"/>
  <c r="E111" i="67"/>
  <c r="J111" i="67" s="1"/>
  <c r="E110" i="67"/>
  <c r="E109" i="67"/>
  <c r="J109" i="67" s="1"/>
  <c r="E108" i="67"/>
  <c r="E107" i="67"/>
  <c r="J107" i="67" s="1"/>
  <c r="E106" i="67"/>
  <c r="E105" i="67"/>
  <c r="J105" i="67" s="1"/>
  <c r="E104" i="67"/>
  <c r="J104" i="67" s="1"/>
  <c r="E103" i="67"/>
  <c r="J103" i="67" s="1"/>
  <c r="E102" i="67"/>
  <c r="E101" i="67"/>
  <c r="J101" i="67" s="1"/>
  <c r="E100" i="67"/>
  <c r="J100" i="67" s="1"/>
  <c r="E99" i="67"/>
  <c r="J99" i="67" s="1"/>
  <c r="E98" i="67"/>
  <c r="E97" i="67"/>
  <c r="E96" i="67"/>
  <c r="J96" i="67" s="1"/>
  <c r="E95" i="67"/>
  <c r="E94" i="67"/>
  <c r="E93" i="67"/>
  <c r="J93" i="67" s="1"/>
  <c r="E92" i="67"/>
  <c r="E91" i="67"/>
  <c r="J91" i="67" s="1"/>
  <c r="E90" i="67"/>
  <c r="J90" i="67" s="1"/>
  <c r="E89" i="67"/>
  <c r="J89" i="67" s="1"/>
  <c r="E88" i="67"/>
  <c r="J88" i="67" s="1"/>
  <c r="E87" i="67"/>
  <c r="E86" i="67"/>
  <c r="E85" i="67"/>
  <c r="J85" i="67" s="1"/>
  <c r="E84" i="67"/>
  <c r="J84" i="67" s="1"/>
  <c r="E83" i="67"/>
  <c r="E82" i="67"/>
  <c r="J82" i="67" s="1"/>
  <c r="E81" i="67"/>
  <c r="J81" i="67" s="1"/>
  <c r="E80" i="67"/>
  <c r="J80" i="67" s="1"/>
  <c r="E79" i="67"/>
  <c r="J79" i="67" s="1"/>
  <c r="E78" i="67"/>
  <c r="J78" i="67" s="1"/>
  <c r="E77" i="67"/>
  <c r="J77" i="67" s="1"/>
  <c r="E76" i="67"/>
  <c r="E75" i="67"/>
  <c r="J75" i="67" s="1"/>
  <c r="E74" i="67"/>
  <c r="J74" i="67" s="1"/>
  <c r="E73" i="67"/>
  <c r="J73" i="67" s="1"/>
  <c r="E72" i="67"/>
  <c r="E71" i="67"/>
  <c r="J71" i="67" s="1"/>
  <c r="E70" i="67"/>
  <c r="J70" i="67" s="1"/>
  <c r="E69" i="67"/>
  <c r="J69" i="67" s="1"/>
  <c r="E68" i="67"/>
  <c r="J68" i="67" s="1"/>
  <c r="E67" i="67"/>
  <c r="E66" i="67"/>
  <c r="J66" i="67" s="1"/>
  <c r="E65" i="67"/>
  <c r="J65" i="67" s="1"/>
  <c r="E64" i="67"/>
  <c r="J64" i="67" s="1"/>
  <c r="E63" i="67"/>
  <c r="J63" i="67" s="1"/>
  <c r="E62" i="67"/>
  <c r="J62" i="67" s="1"/>
  <c r="E61" i="67"/>
  <c r="J61" i="67" s="1"/>
  <c r="E60" i="67"/>
  <c r="J60" i="67" s="1"/>
  <c r="E59" i="67"/>
  <c r="J59" i="67" s="1"/>
  <c r="E58" i="67"/>
  <c r="J58" i="67" s="1"/>
  <c r="E57" i="67"/>
  <c r="E56" i="67"/>
  <c r="J56" i="67" s="1"/>
  <c r="E55" i="67"/>
  <c r="J55" i="67" s="1"/>
  <c r="E54" i="67"/>
  <c r="J54" i="67" s="1"/>
  <c r="E53" i="67"/>
  <c r="J53" i="67" s="1"/>
  <c r="E52" i="67"/>
  <c r="J52" i="67" s="1"/>
  <c r="E51" i="67"/>
  <c r="J51" i="67" s="1"/>
  <c r="E50" i="67"/>
  <c r="J50" i="67" s="1"/>
  <c r="E49" i="67"/>
  <c r="J49" i="67" s="1"/>
  <c r="E48" i="67"/>
  <c r="J48" i="67" s="1"/>
  <c r="E47" i="67"/>
  <c r="J47" i="67" s="1"/>
  <c r="E46" i="67"/>
  <c r="E45" i="67"/>
  <c r="E44" i="67"/>
  <c r="J44" i="67" s="1"/>
  <c r="E43" i="67"/>
  <c r="J43" i="67" s="1"/>
  <c r="E42" i="67"/>
  <c r="J42" i="67" s="1"/>
  <c r="E41" i="67"/>
  <c r="J41" i="67" s="1"/>
  <c r="E40" i="67"/>
  <c r="J40" i="67" s="1"/>
  <c r="E39" i="67"/>
  <c r="E38" i="67"/>
  <c r="J38" i="67" s="1"/>
  <c r="E37" i="67"/>
  <c r="J37" i="67" s="1"/>
  <c r="E36" i="67"/>
  <c r="J36" i="67" s="1"/>
  <c r="E35" i="67"/>
  <c r="J35" i="67" s="1"/>
  <c r="E34" i="67"/>
  <c r="J34" i="67" s="1"/>
  <c r="E33" i="67"/>
  <c r="J33" i="67" s="1"/>
  <c r="E32" i="67"/>
  <c r="J32" i="67" s="1"/>
  <c r="E31" i="67"/>
  <c r="J31" i="67" s="1"/>
  <c r="E30" i="67"/>
  <c r="J30" i="67" s="1"/>
  <c r="E29" i="67"/>
  <c r="J29" i="67" s="1"/>
  <c r="E28" i="67"/>
  <c r="E27" i="67"/>
  <c r="J27" i="67" s="1"/>
  <c r="E26" i="67"/>
  <c r="E25" i="67"/>
  <c r="J25" i="67" s="1"/>
  <c r="E24" i="67"/>
  <c r="E23" i="67"/>
  <c r="J23" i="67" s="1"/>
  <c r="E22" i="67"/>
  <c r="J22" i="67" s="1"/>
  <c r="E21" i="67"/>
  <c r="E20" i="67"/>
  <c r="J20" i="67" s="1"/>
  <c r="E19" i="67"/>
  <c r="J19" i="67" s="1"/>
  <c r="E18" i="67"/>
  <c r="J18" i="67" s="1"/>
  <c r="E17" i="67"/>
  <c r="J17" i="67" s="1"/>
  <c r="E16" i="67"/>
  <c r="J16" i="67" s="1"/>
  <c r="E15" i="67"/>
  <c r="J15" i="67" s="1"/>
  <c r="E14" i="67"/>
  <c r="J14" i="67" s="1"/>
  <c r="E13" i="67"/>
  <c r="J13" i="67" s="1"/>
  <c r="E12" i="67"/>
  <c r="J12" i="67" s="1"/>
  <c r="E11" i="67"/>
  <c r="J11" i="67" s="1"/>
  <c r="E10" i="67"/>
  <c r="J10" i="67" s="1"/>
  <c r="E9" i="67"/>
  <c r="J9" i="67" s="1"/>
  <c r="E8" i="67"/>
  <c r="J8" i="67" s="1"/>
  <c r="E7" i="67"/>
  <c r="J7" i="67" s="1"/>
  <c r="E6" i="67"/>
  <c r="J6" i="67" s="1"/>
  <c r="E5" i="67"/>
  <c r="J5" i="67" s="1"/>
  <c r="E4" i="67"/>
  <c r="J4" i="67" s="1"/>
  <c r="J25" i="62"/>
  <c r="H4" i="67"/>
  <c r="H5" i="67"/>
  <c r="H6" i="67"/>
  <c r="H7" i="67"/>
  <c r="H8" i="67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456" i="67"/>
  <c r="H457" i="67"/>
  <c r="H458" i="67"/>
  <c r="H459" i="67"/>
  <c r="H460" i="67"/>
  <c r="H461" i="67"/>
  <c r="H462" i="67"/>
  <c r="H463" i="67"/>
  <c r="H464" i="67"/>
  <c r="H465" i="67"/>
  <c r="H466" i="67"/>
  <c r="H467" i="67"/>
  <c r="H468" i="67"/>
  <c r="H469" i="67"/>
  <c r="H470" i="67"/>
  <c r="H471" i="67"/>
  <c r="H472" i="67"/>
  <c r="H473" i="67"/>
  <c r="H474" i="67"/>
  <c r="H475" i="67"/>
  <c r="H476" i="67"/>
  <c r="H477" i="67"/>
  <c r="H478" i="67"/>
  <c r="H479" i="67"/>
  <c r="H480" i="67"/>
  <c r="H481" i="67"/>
  <c r="H482" i="67"/>
  <c r="H483" i="67"/>
  <c r="H484" i="67"/>
  <c r="H485" i="67"/>
  <c r="H486" i="67"/>
  <c r="H487" i="67"/>
  <c r="H488" i="67"/>
  <c r="H489" i="67"/>
  <c r="H490" i="67"/>
  <c r="H491" i="67"/>
  <c r="H492" i="67"/>
  <c r="H493" i="67"/>
  <c r="H494" i="67"/>
  <c r="H495" i="67"/>
  <c r="H496" i="67"/>
  <c r="H497" i="67"/>
  <c r="H498" i="67"/>
  <c r="H499" i="67"/>
  <c r="H500" i="67"/>
  <c r="H501" i="67"/>
  <c r="H502" i="67"/>
  <c r="H503" i="67"/>
  <c r="H504" i="67"/>
  <c r="H505" i="67"/>
  <c r="H506" i="67"/>
  <c r="H507" i="67"/>
  <c r="H508" i="67"/>
  <c r="H509" i="67"/>
  <c r="H510" i="67"/>
  <c r="H511" i="67"/>
  <c r="H512" i="67"/>
  <c r="H513" i="67"/>
  <c r="H514" i="67"/>
  <c r="H515" i="67"/>
  <c r="H516" i="67"/>
  <c r="H517" i="67"/>
  <c r="H518" i="67"/>
  <c r="H519" i="67"/>
  <c r="H520" i="67"/>
  <c r="H521" i="67"/>
  <c r="H522" i="67"/>
  <c r="H523" i="67"/>
  <c r="H524" i="67"/>
  <c r="H525" i="67"/>
  <c r="H526" i="67"/>
  <c r="H527" i="67"/>
  <c r="H528" i="67"/>
  <c r="H529" i="67"/>
  <c r="H530" i="67"/>
  <c r="H531" i="67"/>
  <c r="H532" i="67"/>
  <c r="H533" i="67"/>
  <c r="H534" i="67"/>
  <c r="H535" i="67"/>
  <c r="H536" i="67"/>
  <c r="H537" i="67"/>
  <c r="H538" i="67"/>
  <c r="H539" i="67"/>
  <c r="H540" i="67"/>
  <c r="H541" i="67"/>
  <c r="H542" i="67"/>
  <c r="H543" i="67"/>
  <c r="H544" i="67"/>
  <c r="H545" i="67"/>
  <c r="H546" i="67"/>
  <c r="H547" i="67"/>
  <c r="H548" i="67"/>
  <c r="H549" i="67"/>
  <c r="H550" i="67"/>
  <c r="H551" i="67"/>
  <c r="H552" i="67"/>
  <c r="H553" i="67"/>
  <c r="H554" i="67"/>
  <c r="H555" i="67"/>
  <c r="H556" i="67"/>
  <c r="H557" i="67"/>
  <c r="H558" i="67"/>
  <c r="H559" i="67"/>
  <c r="H560" i="67"/>
  <c r="H561" i="67"/>
  <c r="H562" i="67"/>
  <c r="H563" i="67"/>
  <c r="H564" i="67"/>
  <c r="H565" i="67"/>
  <c r="H566" i="67"/>
  <c r="H567" i="67"/>
  <c r="H568" i="67"/>
  <c r="H569" i="67"/>
  <c r="H570" i="67"/>
  <c r="H571" i="67"/>
  <c r="H572" i="67"/>
  <c r="H573" i="67"/>
  <c r="H574" i="67"/>
  <c r="H575" i="67"/>
  <c r="H576" i="67"/>
  <c r="H577" i="67"/>
  <c r="H578" i="67"/>
  <c r="H579" i="67"/>
  <c r="H580" i="67"/>
  <c r="H581" i="67"/>
  <c r="H582" i="67"/>
  <c r="H583" i="67"/>
  <c r="H584" i="67"/>
  <c r="H585" i="67"/>
  <c r="H586" i="67"/>
  <c r="H587" i="67"/>
  <c r="H588" i="67"/>
  <c r="H589" i="67"/>
  <c r="H590" i="67"/>
  <c r="H591" i="67"/>
  <c r="H592" i="67"/>
  <c r="H593" i="67"/>
  <c r="H594" i="67"/>
  <c r="H595" i="67"/>
  <c r="H596" i="67"/>
  <c r="H597" i="67"/>
  <c r="H598" i="67"/>
  <c r="H599" i="67"/>
  <c r="H600" i="67"/>
  <c r="H601" i="67"/>
  <c r="H602" i="67"/>
  <c r="H603" i="67"/>
  <c r="H604" i="67"/>
  <c r="H605" i="67"/>
  <c r="H606" i="67"/>
  <c r="H607" i="67"/>
  <c r="H608" i="67"/>
  <c r="H609" i="67"/>
  <c r="H610" i="67"/>
  <c r="H611" i="67"/>
  <c r="H612" i="67"/>
  <c r="H613" i="67"/>
  <c r="H614" i="67"/>
  <c r="H615" i="67"/>
  <c r="H616" i="67"/>
  <c r="H617" i="67"/>
  <c r="H618" i="67"/>
  <c r="H619" i="67"/>
  <c r="H620" i="67"/>
  <c r="H621" i="67"/>
  <c r="H622" i="67"/>
  <c r="H623" i="67"/>
  <c r="H624" i="67"/>
  <c r="H625" i="67"/>
  <c r="H626" i="67"/>
  <c r="H627" i="67"/>
  <c r="H628" i="67"/>
  <c r="H629" i="67"/>
  <c r="H630" i="67"/>
  <c r="H631" i="67"/>
  <c r="H632" i="67"/>
  <c r="H633" i="67"/>
  <c r="H634" i="67"/>
  <c r="H635" i="67"/>
  <c r="H636" i="67"/>
  <c r="H637" i="67"/>
  <c r="H638" i="67"/>
  <c r="H639" i="67"/>
  <c r="H640" i="67"/>
  <c r="H641" i="67"/>
  <c r="H642" i="67"/>
  <c r="H643" i="67"/>
  <c r="H644" i="67"/>
  <c r="H645" i="67"/>
  <c r="H646" i="67"/>
  <c r="H647" i="67"/>
  <c r="H648" i="67"/>
  <c r="H649" i="67"/>
  <c r="H650" i="67"/>
  <c r="H651" i="67"/>
  <c r="H652" i="67"/>
  <c r="H653" i="67"/>
  <c r="H654" i="67"/>
  <c r="H655" i="67"/>
  <c r="H656" i="67"/>
  <c r="H657" i="67"/>
  <c r="H658" i="67"/>
  <c r="H659" i="67"/>
  <c r="H660" i="67"/>
  <c r="H661" i="67"/>
  <c r="H662" i="67"/>
  <c r="H663" i="67"/>
  <c r="H664" i="67"/>
  <c r="H665" i="67"/>
  <c r="H666" i="67"/>
  <c r="H667" i="67"/>
  <c r="H668" i="67"/>
  <c r="H669" i="67"/>
  <c r="H670" i="67"/>
  <c r="H671" i="67"/>
  <c r="H672" i="67"/>
  <c r="H673" i="67"/>
  <c r="H674" i="67"/>
  <c r="H675" i="67"/>
  <c r="H676" i="67"/>
  <c r="H677" i="67"/>
  <c r="H678" i="67"/>
  <c r="H679" i="67"/>
  <c r="H680" i="67"/>
  <c r="H681" i="67"/>
  <c r="H682" i="67"/>
  <c r="H683" i="67"/>
  <c r="H684" i="67"/>
  <c r="H685" i="67"/>
  <c r="H686" i="67"/>
  <c r="H687" i="67"/>
  <c r="H688" i="67"/>
  <c r="H689" i="67"/>
  <c r="H690" i="67"/>
  <c r="H691" i="67"/>
  <c r="H692" i="67"/>
  <c r="H693" i="67"/>
  <c r="H694" i="67"/>
  <c r="H695" i="67"/>
  <c r="H696" i="67"/>
  <c r="H697" i="67"/>
  <c r="H698" i="67"/>
  <c r="H699" i="67"/>
  <c r="H700" i="67"/>
  <c r="H701" i="67"/>
  <c r="H702" i="67"/>
  <c r="H703" i="67"/>
  <c r="H704" i="67"/>
  <c r="H705" i="67"/>
  <c r="H706" i="67"/>
  <c r="H707" i="67"/>
  <c r="H708" i="67"/>
  <c r="H709" i="67"/>
  <c r="H710" i="67"/>
  <c r="H711" i="67"/>
  <c r="H712" i="67"/>
  <c r="H713" i="67"/>
  <c r="H714" i="67"/>
  <c r="H715" i="67"/>
  <c r="H716" i="67"/>
  <c r="H717" i="67"/>
  <c r="H718" i="67"/>
  <c r="H719" i="67"/>
  <c r="H720" i="67"/>
  <c r="H721" i="67"/>
  <c r="H722" i="67"/>
  <c r="H723" i="67"/>
  <c r="H724" i="67"/>
  <c r="H725" i="67"/>
  <c r="H726" i="67"/>
  <c r="H727" i="67"/>
  <c r="H728" i="67"/>
  <c r="H729" i="67"/>
  <c r="H730" i="67"/>
  <c r="H731" i="67"/>
  <c r="H732" i="67"/>
  <c r="H733" i="67"/>
  <c r="H734" i="67"/>
  <c r="H735" i="67"/>
  <c r="H736" i="67"/>
  <c r="H737" i="67"/>
  <c r="H738" i="67"/>
  <c r="H739" i="67"/>
  <c r="H740" i="67"/>
  <c r="H741" i="67"/>
  <c r="H742" i="67"/>
  <c r="H743" i="67"/>
  <c r="H744" i="67"/>
  <c r="H745" i="67"/>
  <c r="H746" i="67"/>
  <c r="H747" i="67"/>
  <c r="H748" i="67"/>
  <c r="H749" i="67"/>
  <c r="H750" i="67"/>
  <c r="H751" i="67"/>
  <c r="H752" i="67"/>
  <c r="H753" i="67"/>
  <c r="H754" i="67"/>
  <c r="H755" i="67"/>
  <c r="H756" i="67"/>
  <c r="H757" i="67"/>
  <c r="H758" i="67"/>
  <c r="H759" i="67"/>
  <c r="H760" i="67"/>
  <c r="H761" i="67"/>
  <c r="H762" i="67"/>
  <c r="H763" i="67"/>
  <c r="H764" i="67"/>
  <c r="H765" i="67"/>
  <c r="H766" i="67"/>
  <c r="H767" i="67"/>
  <c r="H768" i="67"/>
  <c r="H769" i="67"/>
  <c r="H770" i="67"/>
  <c r="H771" i="67"/>
  <c r="H772" i="67"/>
  <c r="H773" i="67"/>
  <c r="H774" i="67"/>
  <c r="H775" i="67"/>
  <c r="H776" i="67"/>
  <c r="H777" i="67"/>
  <c r="H778" i="67"/>
  <c r="H779" i="67"/>
  <c r="H780" i="67"/>
  <c r="H781" i="67"/>
  <c r="H782" i="67"/>
  <c r="H783" i="67"/>
  <c r="H784" i="67"/>
  <c r="H785" i="67"/>
  <c r="H786" i="67"/>
  <c r="H787" i="67"/>
  <c r="H788" i="67"/>
  <c r="H789" i="67"/>
  <c r="H790" i="67"/>
  <c r="H791" i="67"/>
  <c r="H792" i="67"/>
  <c r="H793" i="67"/>
  <c r="H794" i="67"/>
  <c r="H795" i="67"/>
  <c r="H796" i="67"/>
  <c r="H797" i="67"/>
  <c r="H798" i="67"/>
  <c r="H799" i="67"/>
  <c r="H800" i="67"/>
  <c r="H801" i="67"/>
  <c r="H802" i="67"/>
  <c r="H803" i="67"/>
  <c r="H804" i="67"/>
  <c r="H805" i="67"/>
  <c r="H806" i="67"/>
  <c r="H807" i="67"/>
  <c r="H808" i="67"/>
  <c r="H809" i="67"/>
  <c r="H810" i="67"/>
  <c r="H811" i="67"/>
  <c r="H812" i="67"/>
  <c r="H813" i="67"/>
  <c r="H814" i="67"/>
  <c r="H815" i="67"/>
  <c r="H816" i="67"/>
  <c r="H817" i="67"/>
  <c r="H818" i="67"/>
  <c r="H819" i="67"/>
  <c r="H820" i="67"/>
  <c r="H821" i="67"/>
  <c r="H822" i="67"/>
  <c r="H823" i="67"/>
  <c r="H824" i="67"/>
  <c r="H825" i="67"/>
  <c r="H826" i="67"/>
  <c r="H827" i="67"/>
  <c r="H828" i="67"/>
  <c r="H829" i="67"/>
  <c r="H830" i="67"/>
  <c r="H831" i="67"/>
  <c r="H832" i="67"/>
  <c r="H833" i="67"/>
  <c r="H834" i="67"/>
  <c r="H835" i="67"/>
  <c r="H836" i="67"/>
  <c r="H837" i="67"/>
  <c r="H838" i="67"/>
  <c r="H839" i="67"/>
  <c r="H840" i="67"/>
  <c r="H841" i="67"/>
  <c r="H842" i="67"/>
  <c r="H843" i="67"/>
  <c r="H844" i="67"/>
  <c r="H845" i="67"/>
  <c r="H846" i="67"/>
  <c r="H847" i="67"/>
  <c r="H848" i="67"/>
  <c r="H849" i="67"/>
  <c r="H850" i="67"/>
  <c r="H851" i="67"/>
  <c r="H852" i="67"/>
  <c r="H853" i="67"/>
  <c r="H854" i="67"/>
  <c r="H855" i="67"/>
  <c r="H856" i="67"/>
  <c r="H857" i="67"/>
  <c r="H858" i="67"/>
  <c r="H859" i="67"/>
  <c r="H860" i="67"/>
  <c r="H861" i="67"/>
  <c r="H862" i="67"/>
  <c r="H863" i="67"/>
  <c r="H864" i="67"/>
  <c r="H865" i="67"/>
  <c r="H866" i="67"/>
  <c r="H867" i="67"/>
  <c r="H868" i="67"/>
  <c r="H869" i="67"/>
  <c r="H870" i="67"/>
  <c r="H871" i="67"/>
  <c r="H872" i="67"/>
  <c r="H873" i="67"/>
  <c r="H874" i="67"/>
  <c r="H875" i="67"/>
  <c r="H876" i="67"/>
  <c r="H877" i="67"/>
  <c r="H878" i="67"/>
  <c r="H879" i="67"/>
  <c r="H880" i="67"/>
  <c r="H881" i="67"/>
  <c r="H882" i="67"/>
  <c r="H883" i="67"/>
  <c r="H884" i="67"/>
  <c r="H885" i="67"/>
  <c r="H886" i="67"/>
  <c r="H887" i="67"/>
  <c r="H888" i="67"/>
  <c r="H889" i="67"/>
  <c r="H890" i="67"/>
  <c r="H891" i="67"/>
  <c r="H892" i="67"/>
  <c r="H893" i="67"/>
  <c r="H894" i="67"/>
  <c r="H895" i="67"/>
  <c r="H896" i="67"/>
  <c r="H897" i="67"/>
  <c r="H898" i="67"/>
  <c r="H899" i="67"/>
  <c r="H900" i="67"/>
  <c r="H901" i="67"/>
  <c r="H902" i="67"/>
  <c r="H903" i="67"/>
  <c r="H904" i="67"/>
  <c r="H905" i="67"/>
  <c r="H906" i="67"/>
  <c r="H907" i="67"/>
  <c r="H908" i="67"/>
  <c r="H909" i="67"/>
  <c r="H910" i="67"/>
  <c r="H911" i="67"/>
  <c r="H912" i="67"/>
  <c r="H913" i="67"/>
  <c r="H914" i="67"/>
  <c r="H915" i="67"/>
  <c r="H916" i="67"/>
  <c r="H917" i="67"/>
  <c r="H918" i="67"/>
  <c r="H919" i="67"/>
  <c r="H920" i="67"/>
  <c r="H921" i="67"/>
  <c r="H922" i="67"/>
  <c r="H923" i="67"/>
  <c r="H924" i="67"/>
  <c r="H925" i="67"/>
  <c r="H926" i="67"/>
  <c r="H927" i="67"/>
  <c r="H928" i="67"/>
  <c r="H929" i="67"/>
  <c r="H930" i="67"/>
  <c r="H931" i="67"/>
  <c r="H932" i="67"/>
  <c r="H933" i="67"/>
  <c r="H934" i="67"/>
  <c r="H935" i="67"/>
  <c r="H936" i="67"/>
  <c r="H937" i="67"/>
  <c r="H938" i="67"/>
  <c r="H939" i="67"/>
  <c r="H940" i="67"/>
  <c r="H941" i="67"/>
  <c r="H942" i="67"/>
  <c r="H943" i="67"/>
  <c r="H944" i="67"/>
  <c r="H945" i="67"/>
  <c r="H946" i="67"/>
  <c r="H947" i="67"/>
  <c r="H948" i="67"/>
  <c r="H949" i="67"/>
  <c r="H950" i="67"/>
  <c r="H951" i="67"/>
  <c r="H952" i="67"/>
  <c r="H953" i="67"/>
  <c r="H954" i="67"/>
  <c r="H955" i="67"/>
  <c r="H956" i="67"/>
  <c r="H957" i="67"/>
  <c r="H958" i="67"/>
  <c r="H959" i="67"/>
  <c r="H960" i="67"/>
  <c r="H961" i="67"/>
  <c r="H962" i="67"/>
  <c r="H963" i="67"/>
  <c r="H964" i="67"/>
  <c r="H965" i="67"/>
  <c r="H966" i="67"/>
  <c r="H967" i="67"/>
  <c r="H968" i="67"/>
  <c r="H969" i="67"/>
  <c r="H970" i="67"/>
  <c r="H971" i="67"/>
  <c r="H972" i="67"/>
  <c r="H973" i="67"/>
  <c r="H974" i="67"/>
  <c r="H975" i="67"/>
  <c r="H976" i="67"/>
  <c r="H977" i="67"/>
  <c r="H978" i="67"/>
  <c r="H979" i="67"/>
  <c r="H980" i="67"/>
  <c r="H981" i="67"/>
  <c r="H982" i="67"/>
  <c r="H983" i="67"/>
  <c r="H984" i="67"/>
  <c r="H985" i="67"/>
  <c r="H986" i="67"/>
  <c r="H987" i="67"/>
  <c r="H988" i="67"/>
  <c r="H989" i="67"/>
  <c r="H990" i="67"/>
  <c r="H991" i="67"/>
  <c r="H992" i="67"/>
  <c r="H993" i="67"/>
  <c r="H994" i="67"/>
  <c r="H995" i="67"/>
  <c r="H996" i="67"/>
  <c r="H997" i="67"/>
  <c r="H998" i="67"/>
  <c r="H999" i="67"/>
  <c r="H1000" i="67"/>
  <c r="H1001" i="67"/>
  <c r="H1002" i="67"/>
  <c r="H1003" i="67"/>
  <c r="H1004" i="67"/>
  <c r="H1005" i="67"/>
  <c r="H1006" i="67"/>
  <c r="H1007" i="67"/>
  <c r="H1008" i="67"/>
  <c r="H1009" i="67"/>
  <c r="H1010" i="67"/>
  <c r="H1011" i="67"/>
  <c r="H1012" i="67"/>
  <c r="H1013" i="67"/>
  <c r="H1014" i="67"/>
  <c r="H1015" i="67"/>
  <c r="H1016" i="67"/>
  <c r="H1017" i="67"/>
  <c r="H1018" i="67"/>
  <c r="H1019" i="67"/>
  <c r="H1020" i="67"/>
  <c r="H1021" i="67"/>
  <c r="H1022" i="67"/>
  <c r="H1023" i="67"/>
  <c r="H1024" i="67"/>
  <c r="H1025" i="67"/>
  <c r="H1026" i="67"/>
  <c r="H1027" i="67"/>
  <c r="H1028" i="67"/>
  <c r="H1029" i="67"/>
  <c r="H1030" i="67"/>
  <c r="H1031" i="67"/>
  <c r="H1032" i="67"/>
  <c r="H1033" i="67"/>
  <c r="H1034" i="67"/>
  <c r="J1034" i="67" s="1"/>
  <c r="H1035" i="67"/>
  <c r="J1035" i="67" s="1"/>
  <c r="H1036" i="67"/>
  <c r="J1036" i="67" s="1"/>
  <c r="H1037" i="67"/>
  <c r="J1037" i="67" s="1"/>
  <c r="H1038" i="67"/>
  <c r="J1038" i="67" s="1"/>
  <c r="H1039" i="67"/>
  <c r="J1039" i="67" s="1"/>
  <c r="H1040" i="67"/>
  <c r="J1040" i="67" s="1"/>
  <c r="H1041" i="67"/>
  <c r="J1041" i="67" s="1"/>
  <c r="H1042" i="67"/>
  <c r="J1042" i="67" s="1"/>
  <c r="H1043" i="67"/>
  <c r="J1043" i="67" s="1"/>
  <c r="H1044" i="67"/>
  <c r="J1044" i="67" s="1"/>
  <c r="H1045" i="67"/>
  <c r="J1045" i="67" s="1"/>
  <c r="H1046" i="67"/>
  <c r="J1046" i="67" s="1"/>
  <c r="H1047" i="67"/>
  <c r="J1047" i="67" s="1"/>
  <c r="H1048" i="67"/>
  <c r="J1048" i="67" s="1"/>
  <c r="H1049" i="67"/>
  <c r="J1049" i="67" s="1"/>
  <c r="H1050" i="67"/>
  <c r="J1050" i="67" s="1"/>
  <c r="H1051" i="67"/>
  <c r="J1051" i="67" s="1"/>
  <c r="H1052" i="67"/>
  <c r="J1052" i="67" s="1"/>
  <c r="H1053" i="67"/>
  <c r="J1053" i="67" s="1"/>
  <c r="H1054" i="67"/>
  <c r="J1054" i="67" s="1"/>
  <c r="H1055" i="67"/>
  <c r="J1055" i="67" s="1"/>
  <c r="H1056" i="67"/>
  <c r="J1056" i="67" s="1"/>
  <c r="H1057" i="67"/>
  <c r="J1057" i="67" s="1"/>
  <c r="H1058" i="67"/>
  <c r="J1058" i="67" s="1"/>
  <c r="H1059" i="67"/>
  <c r="J1059" i="67" s="1"/>
  <c r="H1060" i="67"/>
  <c r="J1060" i="67" s="1"/>
  <c r="H1061" i="67"/>
  <c r="J1061" i="67" s="1"/>
  <c r="H1062" i="67"/>
  <c r="J1062" i="67" s="1"/>
  <c r="H1063" i="67"/>
  <c r="J1063" i="67" s="1"/>
  <c r="H1064" i="67"/>
  <c r="J1064" i="67" s="1"/>
  <c r="H1065" i="67"/>
  <c r="J1065" i="67" s="1"/>
  <c r="H1066" i="67"/>
  <c r="J1066" i="67" s="1"/>
  <c r="H1067" i="67"/>
  <c r="H1068" i="67"/>
  <c r="J1068" i="67" s="1"/>
  <c r="H1069" i="67"/>
  <c r="J1069" i="67" s="1"/>
  <c r="H1070" i="67"/>
  <c r="J1070" i="67" s="1"/>
  <c r="H1071" i="67"/>
  <c r="J1071" i="67" s="1"/>
  <c r="H1072" i="67"/>
  <c r="J1072" i="67" s="1"/>
  <c r="H1073" i="67"/>
  <c r="J1073" i="67" s="1"/>
  <c r="H1074" i="67"/>
  <c r="J1074" i="67" s="1"/>
  <c r="H1075" i="67"/>
  <c r="J1075" i="67" s="1"/>
  <c r="H1076" i="67"/>
  <c r="J1076" i="67" s="1"/>
  <c r="H1077" i="67"/>
  <c r="J1077" i="67" s="1"/>
  <c r="H1078" i="67"/>
  <c r="J1078" i="67" s="1"/>
  <c r="H1079" i="67"/>
  <c r="H1080" i="67"/>
  <c r="J1080" i="67" s="1"/>
  <c r="H1081" i="67"/>
  <c r="J1081" i="67" s="1"/>
  <c r="H1082" i="67"/>
  <c r="J1082" i="67" s="1"/>
  <c r="H1083" i="67"/>
  <c r="J1083" i="67" s="1"/>
  <c r="H1084" i="67"/>
  <c r="J1084" i="67" s="1"/>
  <c r="H1085" i="67"/>
  <c r="J1085" i="67" s="1"/>
  <c r="H1086" i="67"/>
  <c r="J1086" i="67" s="1"/>
  <c r="H1087" i="67"/>
  <c r="J1087" i="67" s="1"/>
  <c r="H1088" i="67"/>
  <c r="J1088" i="67" s="1"/>
  <c r="H1089" i="67"/>
  <c r="J1089" i="67" s="1"/>
  <c r="H1090" i="67"/>
  <c r="J1090" i="67" s="1"/>
  <c r="H1091" i="67"/>
  <c r="J1091" i="67" s="1"/>
  <c r="H1092" i="67"/>
  <c r="J1092" i="67" s="1"/>
  <c r="H1093" i="67"/>
  <c r="J1093" i="67" s="1"/>
  <c r="H1094" i="67"/>
  <c r="J1094" i="67" s="1"/>
  <c r="H1095" i="67"/>
  <c r="J1095" i="67" s="1"/>
  <c r="H1096" i="67"/>
  <c r="J1096" i="67" s="1"/>
  <c r="H1097" i="67"/>
  <c r="J1097" i="67" s="1"/>
  <c r="H1098" i="67"/>
  <c r="J1098" i="67" s="1"/>
  <c r="H1099" i="67"/>
  <c r="J1099" i="67" s="1"/>
  <c r="H1100" i="67"/>
  <c r="J1100" i="67" s="1"/>
  <c r="H1101" i="67"/>
  <c r="J1101" i="67" s="1"/>
  <c r="H1102" i="67"/>
  <c r="J1102" i="67" s="1"/>
  <c r="H1103" i="67"/>
  <c r="J1103" i="67" s="1"/>
  <c r="H1104" i="67"/>
  <c r="J1104" i="67" s="1"/>
  <c r="H1105" i="67"/>
  <c r="J1105" i="67" s="1"/>
  <c r="H1106" i="67"/>
  <c r="J1106" i="67" s="1"/>
  <c r="H1107" i="67"/>
  <c r="J1107" i="67" s="1"/>
  <c r="H1108" i="67"/>
  <c r="J1108" i="67" s="1"/>
  <c r="H1109" i="67"/>
  <c r="J1109" i="67" s="1"/>
  <c r="H1110" i="67"/>
  <c r="J1110" i="67" s="1"/>
  <c r="H1111" i="67"/>
  <c r="J1111" i="67" s="1"/>
  <c r="H1112" i="67"/>
  <c r="J1112" i="67" s="1"/>
  <c r="H1113" i="67"/>
  <c r="J1113" i="67" s="1"/>
  <c r="H1114" i="67"/>
  <c r="J1114" i="67" s="1"/>
  <c r="H1115" i="67"/>
  <c r="J1115" i="67" s="1"/>
  <c r="H1116" i="67"/>
  <c r="J1116" i="67" s="1"/>
  <c r="H1117" i="67"/>
  <c r="J1117" i="67" s="1"/>
  <c r="H1118" i="67"/>
  <c r="J1118" i="67" s="1"/>
  <c r="H1119" i="67"/>
  <c r="J1119" i="67" s="1"/>
  <c r="H1120" i="67"/>
  <c r="J1120" i="67" s="1"/>
  <c r="H1121" i="67"/>
  <c r="H1122" i="67"/>
  <c r="J1122" i="67" s="1"/>
  <c r="H1123" i="67"/>
  <c r="J1123" i="67" s="1"/>
  <c r="H1124" i="67"/>
  <c r="J1124" i="67" s="1"/>
  <c r="H1125" i="67"/>
  <c r="J1125" i="67" s="1"/>
  <c r="H1126" i="67"/>
  <c r="J1126" i="67" s="1"/>
  <c r="H1127" i="67"/>
  <c r="J1127" i="67" s="1"/>
  <c r="H1128" i="67"/>
  <c r="J1128" i="67" s="1"/>
  <c r="H1129" i="67"/>
  <c r="J1129" i="67" s="1"/>
  <c r="H1130" i="67"/>
  <c r="J1130" i="67" s="1"/>
  <c r="H1131" i="67"/>
  <c r="J1131" i="67" s="1"/>
  <c r="H1132" i="67"/>
  <c r="J1132" i="67" s="1"/>
  <c r="H1133" i="67"/>
  <c r="H1134" i="67"/>
  <c r="J1134" i="67" s="1"/>
  <c r="H1135" i="67"/>
  <c r="J1135" i="67" s="1"/>
  <c r="H1136" i="67"/>
  <c r="J1136" i="67" s="1"/>
  <c r="H1137" i="67"/>
  <c r="J1137" i="67" s="1"/>
  <c r="H1138" i="67"/>
  <c r="J1138" i="67" s="1"/>
  <c r="H1139" i="67"/>
  <c r="J1139" i="67" s="1"/>
  <c r="H1140" i="67"/>
  <c r="J1140" i="67" s="1"/>
  <c r="H1141" i="67"/>
  <c r="J1141" i="67" s="1"/>
  <c r="H1142" i="67"/>
  <c r="J1142" i="67" s="1"/>
  <c r="H1143" i="67"/>
  <c r="J1143" i="67" s="1"/>
  <c r="H1144" i="67"/>
  <c r="J1144" i="67" s="1"/>
  <c r="H1145" i="67"/>
  <c r="J1145" i="67" s="1"/>
  <c r="H1146" i="67"/>
  <c r="J1146" i="67" s="1"/>
  <c r="H1147" i="67"/>
  <c r="J1147" i="67" s="1"/>
  <c r="H1148" i="67"/>
  <c r="J1148" i="67" s="1"/>
  <c r="H1149" i="67"/>
  <c r="J1149" i="67" s="1"/>
  <c r="H1150" i="67"/>
  <c r="J1150" i="67" s="1"/>
  <c r="H1151" i="67"/>
  <c r="J1151" i="67" s="1"/>
  <c r="H1152" i="67"/>
  <c r="J1152" i="67" s="1"/>
  <c r="H1153" i="67"/>
  <c r="J1153" i="67" s="1"/>
  <c r="H1154" i="67"/>
  <c r="J1154" i="67" s="1"/>
  <c r="H1155" i="67"/>
  <c r="J1155" i="67" s="1"/>
  <c r="H1156" i="67"/>
  <c r="J1156" i="67" s="1"/>
  <c r="H1157" i="67"/>
  <c r="J1157" i="67" s="1"/>
  <c r="H1158" i="67"/>
  <c r="J1158" i="67" s="1"/>
  <c r="H1159" i="67"/>
  <c r="J1159" i="67" s="1"/>
  <c r="H1160" i="67"/>
  <c r="J1160" i="67" s="1"/>
  <c r="H1161" i="67"/>
  <c r="J1161" i="67" s="1"/>
  <c r="H1162" i="67"/>
  <c r="J1162" i="67" s="1"/>
  <c r="H1163" i="67"/>
  <c r="J1163" i="67" s="1"/>
  <c r="H1164" i="67"/>
  <c r="J1164" i="67" s="1"/>
  <c r="H1165" i="67"/>
  <c r="J1165" i="67" s="1"/>
  <c r="H1166" i="67"/>
  <c r="J1166" i="67" s="1"/>
  <c r="H1167" i="67"/>
  <c r="J1167" i="67" s="1"/>
  <c r="H1168" i="67"/>
  <c r="J1168" i="67" s="1"/>
  <c r="H1169" i="67"/>
  <c r="J1169" i="67" s="1"/>
  <c r="H1170" i="67"/>
  <c r="J1170" i="67" s="1"/>
  <c r="H1171" i="67"/>
  <c r="J1171" i="67" s="1"/>
  <c r="H1172" i="67"/>
  <c r="J1172" i="67" s="1"/>
  <c r="H1173" i="67"/>
  <c r="J1173" i="67" s="1"/>
  <c r="H1174" i="67"/>
  <c r="J1174" i="67" s="1"/>
  <c r="H1175" i="67"/>
  <c r="H1176" i="67"/>
  <c r="J1176" i="67" s="1"/>
  <c r="H1177" i="67"/>
  <c r="J1177" i="67" s="1"/>
  <c r="H1178" i="67"/>
  <c r="J1178" i="67" s="1"/>
  <c r="H1179" i="67"/>
  <c r="J1179" i="67" s="1"/>
  <c r="H1180" i="67"/>
  <c r="J1180" i="67" s="1"/>
  <c r="H1181" i="67"/>
  <c r="J1181" i="67" s="1"/>
  <c r="H1182" i="67"/>
  <c r="J1182" i="67" s="1"/>
  <c r="H1183" i="67"/>
  <c r="J1183" i="67" s="1"/>
  <c r="H1184" i="67"/>
  <c r="J1184" i="67" s="1"/>
  <c r="H1185" i="67"/>
  <c r="J1185" i="67" s="1"/>
  <c r="H1186" i="67"/>
  <c r="J1186" i="67" s="1"/>
  <c r="H1187" i="67"/>
  <c r="H1188" i="67"/>
  <c r="J1188" i="67" s="1"/>
  <c r="H1189" i="67"/>
  <c r="J1189" i="67" s="1"/>
  <c r="H1190" i="67"/>
  <c r="J1190" i="67" s="1"/>
  <c r="H1191" i="67"/>
  <c r="J1191" i="67" s="1"/>
  <c r="H1192" i="67"/>
  <c r="J1192" i="67" s="1"/>
  <c r="H1193" i="67"/>
  <c r="J1193" i="67" s="1"/>
  <c r="H1194" i="67"/>
  <c r="J1194" i="67" s="1"/>
  <c r="H1195" i="67"/>
  <c r="J1195" i="67" s="1"/>
  <c r="H1196" i="67"/>
  <c r="J1196" i="67" s="1"/>
  <c r="H1197" i="67"/>
  <c r="J1197" i="67" s="1"/>
  <c r="H1198" i="67"/>
  <c r="J1198" i="67" s="1"/>
  <c r="H1199" i="67"/>
  <c r="J1199" i="67" s="1"/>
  <c r="H1200" i="67"/>
  <c r="J1200" i="67" s="1"/>
  <c r="H1201" i="67"/>
  <c r="J1201" i="67" s="1"/>
  <c r="H1202" i="67"/>
  <c r="J1202" i="67" s="1"/>
  <c r="H1203" i="67"/>
  <c r="J1203" i="67" s="1"/>
  <c r="H1204" i="67"/>
  <c r="J1204" i="67" s="1"/>
  <c r="H1205" i="67"/>
  <c r="J1205" i="67" s="1"/>
  <c r="H1206" i="67"/>
  <c r="J1206" i="67" s="1"/>
  <c r="H1207" i="67"/>
  <c r="J1207" i="67" s="1"/>
  <c r="H1208" i="67"/>
  <c r="J1208" i="67" s="1"/>
  <c r="H1209" i="67"/>
  <c r="J1209" i="67" s="1"/>
  <c r="H1210" i="67"/>
  <c r="J1210" i="67" s="1"/>
  <c r="H1211" i="67"/>
  <c r="J1211" i="67" s="1"/>
  <c r="H1212" i="67"/>
  <c r="J1212" i="67" s="1"/>
  <c r="H1213" i="67"/>
  <c r="J1213" i="67" s="1"/>
  <c r="H1214" i="67"/>
  <c r="J1214" i="67" s="1"/>
  <c r="H1215" i="67"/>
  <c r="J1215" i="67" s="1"/>
  <c r="H1216" i="67"/>
  <c r="J1216" i="67" s="1"/>
  <c r="H1217" i="67"/>
  <c r="J1217" i="67" s="1"/>
  <c r="H1218" i="67"/>
  <c r="J1218" i="67" s="1"/>
  <c r="H1219" i="67"/>
  <c r="J1219" i="67" s="1"/>
  <c r="H1220" i="67"/>
  <c r="J1220" i="67" s="1"/>
  <c r="H1221" i="67"/>
  <c r="J1221" i="67" s="1"/>
  <c r="H1222" i="67"/>
  <c r="J1222" i="67" s="1"/>
  <c r="H1223" i="67"/>
  <c r="J1223" i="67" s="1"/>
  <c r="H1224" i="67"/>
  <c r="J1224" i="67" s="1"/>
  <c r="H1225" i="67"/>
  <c r="J1225" i="67" s="1"/>
  <c r="H1226" i="67"/>
  <c r="J1226" i="67" s="1"/>
  <c r="H1227" i="67"/>
  <c r="J1227" i="67" s="1"/>
  <c r="H1228" i="67"/>
  <c r="H1229" i="67"/>
  <c r="J1229" i="67" s="1"/>
  <c r="H1230" i="67"/>
  <c r="J1230" i="67" s="1"/>
  <c r="H1231" i="67"/>
  <c r="J1231" i="67" s="1"/>
  <c r="H1232" i="67"/>
  <c r="J1232" i="67" s="1"/>
  <c r="H1233" i="67"/>
  <c r="J1233" i="67" s="1"/>
  <c r="H1234" i="67"/>
  <c r="J1234" i="67" s="1"/>
  <c r="H1235" i="67"/>
  <c r="J1235" i="67" s="1"/>
  <c r="H1236" i="67"/>
  <c r="J1236" i="67" s="1"/>
  <c r="H1237" i="67"/>
  <c r="J1237" i="67" s="1"/>
  <c r="H1238" i="67"/>
  <c r="J1238" i="67" s="1"/>
  <c r="H1239" i="67"/>
  <c r="J1239" i="67" s="1"/>
  <c r="H1240" i="67"/>
  <c r="H1241" i="67"/>
  <c r="J1241" i="67" s="1"/>
  <c r="H1242" i="67"/>
  <c r="J1242" i="67" s="1"/>
  <c r="H1243" i="67"/>
  <c r="J1243" i="67" s="1"/>
  <c r="H1244" i="67"/>
  <c r="J1244" i="67" s="1"/>
  <c r="H1245" i="67"/>
  <c r="J1245" i="67" s="1"/>
  <c r="H1246" i="67"/>
  <c r="H1247" i="67"/>
  <c r="J1247" i="67" s="1"/>
  <c r="H1248" i="67"/>
  <c r="J1248" i="67" s="1"/>
  <c r="H1249" i="67"/>
  <c r="J1249" i="67" s="1"/>
  <c r="H1250" i="67"/>
  <c r="J1250" i="67" s="1"/>
  <c r="H1251" i="67"/>
  <c r="J1251" i="67" s="1"/>
  <c r="H1252" i="67"/>
  <c r="J1252" i="67" s="1"/>
  <c r="H1253" i="67"/>
  <c r="J1253" i="67" s="1"/>
  <c r="H1254" i="67"/>
  <c r="J1254" i="67" s="1"/>
  <c r="H1255" i="67"/>
  <c r="J1255" i="67" s="1"/>
  <c r="H1256" i="67"/>
  <c r="J1256" i="67" s="1"/>
  <c r="H1257" i="67"/>
  <c r="J1257" i="67" s="1"/>
  <c r="H1258" i="67"/>
  <c r="H1259" i="67"/>
  <c r="J1259" i="67" s="1"/>
  <c r="H1260" i="67"/>
  <c r="J1260" i="67" s="1"/>
  <c r="H1261" i="67"/>
  <c r="J1261" i="67" s="1"/>
  <c r="H1262" i="67"/>
  <c r="J1262" i="67" s="1"/>
  <c r="H1263" i="67"/>
  <c r="J1263" i="67" s="1"/>
  <c r="H1264" i="67"/>
  <c r="H1265" i="67"/>
  <c r="J1265" i="67" s="1"/>
  <c r="H1266" i="67"/>
  <c r="J1266" i="67" s="1"/>
  <c r="H1267" i="67"/>
  <c r="J1267" i="67" s="1"/>
  <c r="H1268" i="67"/>
  <c r="J1268" i="67" s="1"/>
  <c r="H1269" i="67"/>
  <c r="J1269" i="67" s="1"/>
  <c r="H1270" i="67"/>
  <c r="J1270" i="67" s="1"/>
  <c r="H1271" i="67"/>
  <c r="J1271" i="67" s="1"/>
  <c r="H1272" i="67"/>
  <c r="J1272" i="67" s="1"/>
  <c r="H1273" i="67"/>
  <c r="J1273" i="67" s="1"/>
  <c r="H1274" i="67"/>
  <c r="J1274" i="67" s="1"/>
  <c r="H1275" i="67"/>
  <c r="J1275" i="67" s="1"/>
  <c r="H1276" i="67"/>
  <c r="H1277" i="67"/>
  <c r="J1277" i="67" s="1"/>
  <c r="H1278" i="67"/>
  <c r="J1278" i="67" s="1"/>
  <c r="H1279" i="67"/>
  <c r="J1279" i="67" s="1"/>
  <c r="H1280" i="67"/>
  <c r="J1280" i="67" s="1"/>
  <c r="H1281" i="67"/>
  <c r="J1281" i="67" s="1"/>
  <c r="H1282" i="67"/>
  <c r="J1282" i="67" s="1"/>
  <c r="H1283" i="67"/>
  <c r="J1283" i="67" s="1"/>
  <c r="H1284" i="67"/>
  <c r="J1284" i="67" s="1"/>
  <c r="H1285" i="67"/>
  <c r="J1285" i="67" s="1"/>
  <c r="H1286" i="67"/>
  <c r="J1286" i="67" s="1"/>
  <c r="H1287" i="67"/>
  <c r="J1287" i="67" s="1"/>
  <c r="H1288" i="67"/>
  <c r="J1288" i="67" s="1"/>
  <c r="H1289" i="67"/>
  <c r="J1289" i="67" s="1"/>
  <c r="H1290" i="67"/>
  <c r="J1290" i="67" s="1"/>
  <c r="H1291" i="67"/>
  <c r="J1291" i="67" s="1"/>
  <c r="H1292" i="67"/>
  <c r="J1292" i="67" s="1"/>
  <c r="H1293" i="67"/>
  <c r="J1293" i="67" s="1"/>
  <c r="H1294" i="67"/>
  <c r="J1294" i="67" s="1"/>
  <c r="H1295" i="67"/>
  <c r="J1295" i="67" s="1"/>
  <c r="H1296" i="67"/>
  <c r="J1296" i="67" s="1"/>
  <c r="H1297" i="67"/>
  <c r="J1297" i="67" s="1"/>
  <c r="H1298" i="67"/>
  <c r="J1298" i="67" s="1"/>
  <c r="H1299" i="67"/>
  <c r="J1299" i="67" s="1"/>
  <c r="H1300" i="67"/>
  <c r="J1300" i="67" s="1"/>
  <c r="H1301" i="67"/>
  <c r="J1301" i="67" s="1"/>
  <c r="H1302" i="67"/>
  <c r="J1302" i="67" s="1"/>
  <c r="H1303" i="67"/>
  <c r="J1303" i="67" s="1"/>
  <c r="H1304" i="67"/>
  <c r="J1304" i="67" s="1"/>
  <c r="H1305" i="67"/>
  <c r="J1305" i="67" s="1"/>
  <c r="H1306" i="67"/>
  <c r="J1306" i="67" s="1"/>
  <c r="H1307" i="67"/>
  <c r="J1307" i="67" s="1"/>
  <c r="H1308" i="67"/>
  <c r="J1308" i="67" s="1"/>
  <c r="H1309" i="67"/>
  <c r="J1309" i="67" s="1"/>
  <c r="H1310" i="67"/>
  <c r="J1310" i="67" s="1"/>
  <c r="H1311" i="67"/>
  <c r="J1311" i="67" s="1"/>
  <c r="H1312" i="67"/>
  <c r="J1312" i="67" s="1"/>
  <c r="H1313" i="67"/>
  <c r="J1313" i="67" s="1"/>
  <c r="H1314" i="67"/>
  <c r="J1314" i="67" s="1"/>
  <c r="H1315" i="67"/>
  <c r="J1315" i="67" s="1"/>
  <c r="H1316" i="67"/>
  <c r="J1316" i="67" s="1"/>
  <c r="H1317" i="67"/>
  <c r="J1317" i="67" s="1"/>
  <c r="H1318" i="67"/>
  <c r="J1318" i="67" s="1"/>
  <c r="H1319" i="67"/>
  <c r="J1319" i="67" s="1"/>
  <c r="H1320" i="67"/>
  <c r="J1320" i="67" s="1"/>
  <c r="H1321" i="67"/>
  <c r="J1321" i="67" s="1"/>
  <c r="H1322" i="67"/>
  <c r="J1322" i="67" s="1"/>
  <c r="H1323" i="67"/>
  <c r="J1323" i="67" s="1"/>
  <c r="H1324" i="67"/>
  <c r="J1324" i="67" s="1"/>
  <c r="H1325" i="67"/>
  <c r="J1325" i="67" s="1"/>
  <c r="H1326" i="67"/>
  <c r="J1326" i="67" s="1"/>
  <c r="H1327" i="67"/>
  <c r="J1327" i="67" s="1"/>
  <c r="H1328" i="67"/>
  <c r="J1328" i="67" s="1"/>
  <c r="H1329" i="67"/>
  <c r="J1329" i="67" s="1"/>
  <c r="H1330" i="67"/>
  <c r="J1330" i="67" s="1"/>
  <c r="H1331" i="67"/>
  <c r="J1331" i="67" s="1"/>
  <c r="H1332" i="67"/>
  <c r="J1332" i="67" s="1"/>
  <c r="H1333" i="67"/>
  <c r="J1333" i="67" s="1"/>
  <c r="H1334" i="67"/>
  <c r="J1334" i="67" s="1"/>
  <c r="H1335" i="67"/>
  <c r="J1335" i="67" s="1"/>
  <c r="H1336" i="67"/>
  <c r="J1336" i="67" s="1"/>
  <c r="H1337" i="67"/>
  <c r="J1337" i="67" s="1"/>
  <c r="H1338" i="67"/>
  <c r="J1338" i="67" s="1"/>
  <c r="H1339" i="67"/>
  <c r="J1339" i="67" s="1"/>
  <c r="H1340" i="67"/>
  <c r="J1340" i="67" s="1"/>
  <c r="H1341" i="67"/>
  <c r="J1341" i="67" s="1"/>
  <c r="H1342" i="67"/>
  <c r="J1342" i="67" s="1"/>
  <c r="H1343" i="67"/>
  <c r="J1343" i="67" s="1"/>
  <c r="H1344" i="67"/>
  <c r="J1344" i="67" s="1"/>
  <c r="H1345" i="67"/>
  <c r="J1345" i="67" s="1"/>
  <c r="H1346" i="67"/>
  <c r="J1346" i="67" s="1"/>
  <c r="H1347" i="67"/>
  <c r="J1347" i="67" s="1"/>
  <c r="H1348" i="67"/>
  <c r="J1348" i="67" s="1"/>
  <c r="H1349" i="67"/>
  <c r="J1349" i="67" s="1"/>
  <c r="H1350" i="67"/>
  <c r="J1350" i="67" s="1"/>
  <c r="H1351" i="67"/>
  <c r="J1351" i="67" s="1"/>
  <c r="H1352" i="67"/>
  <c r="J1352" i="67" s="1"/>
  <c r="H1353" i="67"/>
  <c r="J1353" i="67" s="1"/>
  <c r="H1354" i="67"/>
  <c r="J1354" i="67" s="1"/>
  <c r="H1355" i="67"/>
  <c r="J1355" i="67" s="1"/>
  <c r="H1356" i="67"/>
  <c r="J1356" i="67" s="1"/>
  <c r="H1357" i="67"/>
  <c r="J1357" i="67" s="1"/>
  <c r="H1358" i="67"/>
  <c r="J1358" i="67" s="1"/>
  <c r="H1359" i="67"/>
  <c r="J1359" i="67" s="1"/>
  <c r="H1360" i="67"/>
  <c r="J1360" i="67" s="1"/>
  <c r="H1361" i="67"/>
  <c r="J1361" i="67" s="1"/>
  <c r="H1362" i="67"/>
  <c r="J1362" i="67" s="1"/>
  <c r="H1363" i="67"/>
  <c r="J1363" i="67" s="1"/>
  <c r="H1364" i="67"/>
  <c r="J1364" i="67" s="1"/>
  <c r="T4" i="67"/>
  <c r="T5" i="67"/>
  <c r="T6" i="67"/>
  <c r="T7" i="67"/>
  <c r="T1034" i="67"/>
  <c r="T8" i="67"/>
  <c r="T9" i="67"/>
  <c r="T10" i="67"/>
  <c r="T11" i="67"/>
  <c r="T12" i="67"/>
  <c r="T1188" i="67"/>
  <c r="T13" i="67"/>
  <c r="T14" i="67"/>
  <c r="T15" i="67"/>
  <c r="T16" i="67"/>
  <c r="T17" i="67"/>
  <c r="T18" i="67"/>
  <c r="T19" i="67"/>
  <c r="T20" i="67"/>
  <c r="T21" i="67"/>
  <c r="T22" i="67"/>
  <c r="T1189" i="67"/>
  <c r="T23" i="67"/>
  <c r="T1035" i="67"/>
  <c r="T1036" i="67"/>
  <c r="T24" i="67"/>
  <c r="T25" i="67"/>
  <c r="T26" i="67"/>
  <c r="T1037" i="67"/>
  <c r="T1038" i="67"/>
  <c r="T27" i="67"/>
  <c r="T1039" i="67"/>
  <c r="T28" i="67"/>
  <c r="T29" i="67"/>
  <c r="T30" i="67"/>
  <c r="T1190" i="67"/>
  <c r="T1040" i="67"/>
  <c r="T31" i="67"/>
  <c r="T1340" i="67"/>
  <c r="T32" i="67"/>
  <c r="T33" i="67"/>
  <c r="T1041" i="67"/>
  <c r="T1042" i="67"/>
  <c r="T1043" i="67"/>
  <c r="T1044" i="67"/>
  <c r="T34" i="67"/>
  <c r="T1341" i="67"/>
  <c r="T35" i="67"/>
  <c r="T36" i="67"/>
  <c r="T1045" i="67"/>
  <c r="T1046" i="67"/>
  <c r="T1047" i="67"/>
  <c r="T37" i="67"/>
  <c r="T38" i="67"/>
  <c r="T39" i="67"/>
  <c r="T40" i="67"/>
  <c r="T1048" i="67"/>
  <c r="T41" i="67"/>
  <c r="T42" i="67"/>
  <c r="T1049" i="67"/>
  <c r="T1050" i="67"/>
  <c r="T1051" i="67"/>
  <c r="T1052" i="67"/>
  <c r="T1053" i="67"/>
  <c r="T1054" i="67"/>
  <c r="T1055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1056" i="67"/>
  <c r="T1057" i="67"/>
  <c r="T1058" i="67"/>
  <c r="T1059" i="67"/>
  <c r="T1060" i="67"/>
  <c r="T1061" i="67"/>
  <c r="T1062" i="67"/>
  <c r="T1063" i="67"/>
  <c r="T1064" i="67"/>
  <c r="T1065" i="67"/>
  <c r="T1066" i="67"/>
  <c r="T56" i="67"/>
  <c r="T1067" i="67"/>
  <c r="T1068" i="67"/>
  <c r="T57" i="67"/>
  <c r="T58" i="67"/>
  <c r="T59" i="67"/>
  <c r="T60" i="67"/>
  <c r="T61" i="67"/>
  <c r="T62" i="67"/>
  <c r="T63" i="67"/>
  <c r="T64" i="67"/>
  <c r="T65" i="67"/>
  <c r="T66" i="67"/>
  <c r="T67" i="67"/>
  <c r="T1069" i="67"/>
  <c r="T1070" i="67"/>
  <c r="T1071" i="67"/>
  <c r="T1072" i="67"/>
  <c r="T1073" i="67"/>
  <c r="T1074" i="67"/>
  <c r="T1075" i="67"/>
  <c r="T1076" i="67"/>
  <c r="T1077" i="67"/>
  <c r="T1078" i="67"/>
  <c r="T1079" i="67"/>
  <c r="T1080" i="67"/>
  <c r="T1081" i="67"/>
  <c r="T1082" i="67"/>
  <c r="T1083" i="67"/>
  <c r="T1084" i="67"/>
  <c r="T1085" i="67"/>
  <c r="T1086" i="67"/>
  <c r="T1087" i="67"/>
  <c r="T1088" i="67"/>
  <c r="T1089" i="67"/>
  <c r="T1090" i="67"/>
  <c r="T1091" i="67"/>
  <c r="T1092" i="67"/>
  <c r="T1093" i="67"/>
  <c r="T1094" i="67"/>
  <c r="T1095" i="67"/>
  <c r="T1096" i="67"/>
  <c r="T1097" i="67"/>
  <c r="T1098" i="67"/>
  <c r="T1099" i="67"/>
  <c r="T1100" i="67"/>
  <c r="T1101" i="67"/>
  <c r="T1102" i="67"/>
  <c r="T1103" i="67"/>
  <c r="T1104" i="67"/>
  <c r="T1105" i="67"/>
  <c r="T1106" i="67"/>
  <c r="T1107" i="67"/>
  <c r="T1108" i="67"/>
  <c r="T1109" i="67"/>
  <c r="T1110" i="67"/>
  <c r="T1111" i="67"/>
  <c r="T1112" i="67"/>
  <c r="T1113" i="67"/>
  <c r="T1114" i="67"/>
  <c r="T1115" i="67"/>
  <c r="T1116" i="67"/>
  <c r="T1117" i="67"/>
  <c r="T1118" i="67"/>
  <c r="T1119" i="67"/>
  <c r="T1120" i="67"/>
  <c r="T1121" i="67"/>
  <c r="T1122" i="67"/>
  <c r="T1123" i="67"/>
  <c r="T1124" i="67"/>
  <c r="T1125" i="67"/>
  <c r="T1126" i="67"/>
  <c r="T1127" i="67"/>
  <c r="T1128" i="67"/>
  <c r="T1129" i="67"/>
  <c r="T1130" i="67"/>
  <c r="T1131" i="67"/>
  <c r="T1132" i="67"/>
  <c r="T1133" i="67"/>
  <c r="T1134" i="67"/>
  <c r="T1135" i="67"/>
  <c r="T1136" i="67"/>
  <c r="T1137" i="67"/>
  <c r="T1138" i="67"/>
  <c r="T1139" i="67"/>
  <c r="T1140" i="67"/>
  <c r="T1141" i="67"/>
  <c r="T1142" i="67"/>
  <c r="T1143" i="67"/>
  <c r="T1144" i="67"/>
  <c r="T1145" i="67"/>
  <c r="T1146" i="67"/>
  <c r="T1147" i="67"/>
  <c r="T1148" i="67"/>
  <c r="T1149" i="67"/>
  <c r="T1150" i="67"/>
  <c r="T1151" i="67"/>
  <c r="T1152" i="67"/>
  <c r="T1153" i="67"/>
  <c r="T1154" i="67"/>
  <c r="T1155" i="67"/>
  <c r="T1156" i="67"/>
  <c r="T1157" i="67"/>
  <c r="T1158" i="67"/>
  <c r="T1342" i="67"/>
  <c r="T1343" i="67"/>
  <c r="T1344" i="67"/>
  <c r="T1345" i="67"/>
  <c r="T1346" i="67"/>
  <c r="T1347" i="67"/>
  <c r="T1348" i="67"/>
  <c r="T1349" i="67"/>
  <c r="T1350" i="67"/>
  <c r="T1351" i="67"/>
  <c r="T1352" i="67"/>
  <c r="T1353" i="67"/>
  <c r="T1354" i="67"/>
  <c r="T1159" i="67"/>
  <c r="T1160" i="67"/>
  <c r="T1161" i="67"/>
  <c r="T1162" i="67"/>
  <c r="T1163" i="67"/>
  <c r="T1164" i="67"/>
  <c r="T1165" i="67"/>
  <c r="T1166" i="67"/>
  <c r="T1167" i="67"/>
  <c r="T1168" i="67"/>
  <c r="T1169" i="67"/>
  <c r="T1170" i="67"/>
  <c r="T1171" i="67"/>
  <c r="T1172" i="67"/>
  <c r="T1173" i="67"/>
  <c r="T1174" i="67"/>
  <c r="T1175" i="67"/>
  <c r="T1176" i="67"/>
  <c r="T1177" i="67"/>
  <c r="T1178" i="67"/>
  <c r="T1179" i="67"/>
  <c r="T1180" i="67"/>
  <c r="T1181" i="67"/>
  <c r="T1182" i="67"/>
  <c r="T1183" i="67"/>
  <c r="T68" i="67"/>
  <c r="T69" i="67"/>
  <c r="T70" i="67"/>
  <c r="T1191" i="67"/>
  <c r="T71" i="67"/>
  <c r="T72" i="67"/>
  <c r="T1192" i="67"/>
  <c r="T1193" i="67"/>
  <c r="T1194" i="67"/>
  <c r="T73" i="67"/>
  <c r="T74" i="67"/>
  <c r="T75" i="67"/>
  <c r="T1195" i="67"/>
  <c r="T76" i="67"/>
  <c r="T77" i="67"/>
  <c r="T78" i="67"/>
  <c r="T79" i="67"/>
  <c r="T80" i="67"/>
  <c r="T81" i="67"/>
  <c r="T82" i="67"/>
  <c r="T83" i="67"/>
  <c r="T84" i="67"/>
  <c r="T1196" i="67"/>
  <c r="T85" i="67"/>
  <c r="T86" i="67"/>
  <c r="T87" i="67"/>
  <c r="T88" i="67"/>
  <c r="T89" i="67"/>
  <c r="T90" i="67"/>
  <c r="T91" i="67"/>
  <c r="T92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197" i="67"/>
  <c r="T1198" i="67"/>
  <c r="T1199" i="67"/>
  <c r="T1200" i="67"/>
  <c r="T1201" i="67"/>
  <c r="T1202" i="67"/>
  <c r="T1203" i="67"/>
  <c r="T1204" i="67"/>
  <c r="T105" i="67"/>
  <c r="T106" i="67"/>
  <c r="T107" i="67"/>
  <c r="T108" i="67"/>
  <c r="T109" i="67"/>
  <c r="T1205" i="67"/>
  <c r="T1206" i="67"/>
  <c r="T110" i="67"/>
  <c r="T1207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08" i="67"/>
  <c r="T1209" i="67"/>
  <c r="T124" i="67"/>
  <c r="T125" i="67"/>
  <c r="T1210" i="67"/>
  <c r="T126" i="67"/>
  <c r="T127" i="67"/>
  <c r="T128" i="67"/>
  <c r="T129" i="67"/>
  <c r="T1211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212" i="67"/>
  <c r="T143" i="67"/>
  <c r="T144" i="67"/>
  <c r="T145" i="67"/>
  <c r="T146" i="67"/>
  <c r="T147" i="67"/>
  <c r="T148" i="67"/>
  <c r="T149" i="67"/>
  <c r="T150" i="67"/>
  <c r="T151" i="67"/>
  <c r="T152" i="67"/>
  <c r="T153" i="67"/>
  <c r="T121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7" i="67"/>
  <c r="T168" i="67"/>
  <c r="T1214" i="67"/>
  <c r="T169" i="67"/>
  <c r="T170" i="67"/>
  <c r="T171" i="67"/>
  <c r="T172" i="67"/>
  <c r="T173" i="67"/>
  <c r="T174" i="67"/>
  <c r="T175" i="67"/>
  <c r="T176" i="67"/>
  <c r="T177" i="67"/>
  <c r="T178" i="67"/>
  <c r="T179" i="67"/>
  <c r="T180" i="67"/>
  <c r="T181" i="67"/>
  <c r="T182" i="67"/>
  <c r="T183" i="67"/>
  <c r="T184" i="67"/>
  <c r="T185" i="67"/>
  <c r="T186" i="67"/>
  <c r="T187" i="67"/>
  <c r="T188" i="67"/>
  <c r="T189" i="67"/>
  <c r="T190" i="67"/>
  <c r="T191" i="67"/>
  <c r="T192" i="67"/>
  <c r="T193" i="67"/>
  <c r="T194" i="67"/>
  <c r="T195" i="67"/>
  <c r="T196" i="67"/>
  <c r="T197" i="67"/>
  <c r="T198" i="67"/>
  <c r="T199" i="67"/>
  <c r="T1215" i="67"/>
  <c r="T200" i="67"/>
  <c r="T1216" i="67"/>
  <c r="T1217" i="67"/>
  <c r="T1218" i="67"/>
  <c r="T201" i="67"/>
  <c r="T1219" i="67"/>
  <c r="T1220" i="67"/>
  <c r="T202" i="67"/>
  <c r="T203" i="67"/>
  <c r="T1221" i="67"/>
  <c r="T204" i="67"/>
  <c r="T1222" i="67"/>
  <c r="T205" i="67"/>
  <c r="T1223" i="67"/>
  <c r="T206" i="67"/>
  <c r="T1224" i="67"/>
  <c r="T207" i="67"/>
  <c r="T208" i="67"/>
  <c r="T209" i="67"/>
  <c r="T210" i="67"/>
  <c r="T1225" i="67"/>
  <c r="T211" i="67"/>
  <c r="T212" i="67"/>
  <c r="T1355" i="67"/>
  <c r="T1356" i="67"/>
  <c r="T213" i="67"/>
  <c r="T1226" i="67"/>
  <c r="T214" i="67"/>
  <c r="T215" i="67"/>
  <c r="T1227" i="67"/>
  <c r="T1228" i="67"/>
  <c r="T1229" i="67"/>
  <c r="T1230" i="67"/>
  <c r="T1231" i="67"/>
  <c r="T216" i="67"/>
  <c r="T217" i="67"/>
  <c r="T218" i="67"/>
  <c r="T219" i="67"/>
  <c r="T220" i="67"/>
  <c r="T1232" i="67"/>
  <c r="T1233" i="67"/>
  <c r="T1234" i="67"/>
  <c r="T1235" i="67"/>
  <c r="T221" i="67"/>
  <c r="T222" i="67"/>
  <c r="T223" i="67"/>
  <c r="T1236" i="67"/>
  <c r="T1237" i="67"/>
  <c r="T1238" i="67"/>
  <c r="T224" i="67"/>
  <c r="T1239" i="67"/>
  <c r="T1240" i="67"/>
  <c r="T1241" i="67"/>
  <c r="T1242" i="67"/>
  <c r="T225" i="67"/>
  <c r="T226" i="67"/>
  <c r="T227" i="67"/>
  <c r="T228" i="67"/>
  <c r="T229" i="67"/>
  <c r="T230" i="67"/>
  <c r="T1243" i="67"/>
  <c r="T231" i="67"/>
  <c r="T232" i="67"/>
  <c r="T233" i="67"/>
  <c r="T234" i="67"/>
  <c r="T1244" i="67"/>
  <c r="T235" i="67"/>
  <c r="T236" i="67"/>
  <c r="T237" i="67"/>
  <c r="T238" i="67"/>
  <c r="T1245" i="67"/>
  <c r="T1246" i="67"/>
  <c r="T1247" i="67"/>
  <c r="T1248" i="67"/>
  <c r="T239" i="67"/>
  <c r="T1249" i="67"/>
  <c r="T240" i="67"/>
  <c r="T1184" i="67"/>
  <c r="T1250" i="67"/>
  <c r="T241" i="67"/>
  <c r="T242" i="67"/>
  <c r="T243" i="67"/>
  <c r="T1251" i="67"/>
  <c r="T244" i="67"/>
  <c r="T1252" i="67"/>
  <c r="T1253" i="67"/>
  <c r="T245" i="67"/>
  <c r="T246" i="67"/>
  <c r="T247" i="67"/>
  <c r="T1254" i="67"/>
  <c r="T1255" i="67"/>
  <c r="T1256" i="67"/>
  <c r="T248" i="67"/>
  <c r="T1257" i="67"/>
  <c r="T249" i="67"/>
  <c r="T250" i="67"/>
  <c r="T251" i="67"/>
  <c r="T252" i="67"/>
  <c r="T253" i="67"/>
  <c r="T254" i="67"/>
  <c r="T255" i="67"/>
  <c r="T256" i="67"/>
  <c r="T257" i="67"/>
  <c r="T258" i="67"/>
  <c r="T1258" i="67"/>
  <c r="T1259" i="67"/>
  <c r="T259" i="67"/>
  <c r="T1260" i="67"/>
  <c r="T260" i="67"/>
  <c r="T1261" i="67"/>
  <c r="T261" i="67"/>
  <c r="T1262" i="67"/>
  <c r="T1263" i="67"/>
  <c r="T262" i="67"/>
  <c r="T263" i="67"/>
  <c r="T264" i="67"/>
  <c r="T265" i="67"/>
  <c r="T1264" i="67"/>
  <c r="T266" i="67"/>
  <c r="T267" i="67"/>
  <c r="T268" i="67"/>
  <c r="T269" i="67"/>
  <c r="T270" i="67"/>
  <c r="T271" i="67"/>
  <c r="T272" i="67"/>
  <c r="T273" i="67"/>
  <c r="T274" i="67"/>
  <c r="T275" i="67"/>
  <c r="T276" i="67"/>
  <c r="T277" i="67"/>
  <c r="T278" i="67"/>
  <c r="T279" i="67"/>
  <c r="T280" i="67"/>
  <c r="T281" i="67"/>
  <c r="T282" i="67"/>
  <c r="T283" i="67"/>
  <c r="T284" i="67"/>
  <c r="T285" i="67"/>
  <c r="T286" i="67"/>
  <c r="T287" i="67"/>
  <c r="T288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T1265" i="67"/>
  <c r="T301" i="67"/>
  <c r="T302" i="67"/>
  <c r="T303" i="67"/>
  <c r="T304" i="67"/>
  <c r="T305" i="67"/>
  <c r="T306" i="67"/>
  <c r="T307" i="67"/>
  <c r="T308" i="67"/>
  <c r="T309" i="67"/>
  <c r="T310" i="67"/>
  <c r="T311" i="67"/>
  <c r="T312" i="67"/>
  <c r="T313" i="67"/>
  <c r="T314" i="67"/>
  <c r="T315" i="67"/>
  <c r="T316" i="67"/>
  <c r="T317" i="67"/>
  <c r="T318" i="67"/>
  <c r="T319" i="67"/>
  <c r="T320" i="67"/>
  <c r="T321" i="67"/>
  <c r="T1266" i="67"/>
  <c r="T322" i="67"/>
  <c r="T323" i="67"/>
  <c r="T324" i="67"/>
  <c r="T325" i="67"/>
  <c r="T326" i="67"/>
  <c r="T327" i="67"/>
  <c r="T328" i="67"/>
  <c r="T329" i="67"/>
  <c r="T330" i="67"/>
  <c r="T331" i="67"/>
  <c r="T1267" i="67"/>
  <c r="T332" i="67"/>
  <c r="T333" i="67"/>
  <c r="T334" i="67"/>
  <c r="T335" i="67"/>
  <c r="T336" i="67"/>
  <c r="T337" i="67"/>
  <c r="T338" i="67"/>
  <c r="T339" i="67"/>
  <c r="T340" i="67"/>
  <c r="T341" i="67"/>
  <c r="T342" i="67"/>
  <c r="T343" i="67"/>
  <c r="T344" i="67"/>
  <c r="T345" i="67"/>
  <c r="T346" i="67"/>
  <c r="T347" i="67"/>
  <c r="T348" i="67"/>
  <c r="T349" i="67"/>
  <c r="T350" i="67"/>
  <c r="T351" i="67"/>
  <c r="T352" i="67"/>
  <c r="T353" i="67"/>
  <c r="T354" i="67"/>
  <c r="T355" i="67"/>
  <c r="T356" i="67"/>
  <c r="T357" i="67"/>
  <c r="T358" i="67"/>
  <c r="T359" i="67"/>
  <c r="T360" i="67"/>
  <c r="T361" i="67"/>
  <c r="T362" i="67"/>
  <c r="T363" i="67"/>
  <c r="T364" i="67"/>
  <c r="T365" i="67"/>
  <c r="T366" i="67"/>
  <c r="T367" i="67"/>
  <c r="T368" i="67"/>
  <c r="T369" i="67"/>
  <c r="T370" i="67"/>
  <c r="T371" i="67"/>
  <c r="T372" i="67"/>
  <c r="T373" i="67"/>
  <c r="T374" i="67"/>
  <c r="T375" i="67"/>
  <c r="T376" i="67"/>
  <c r="T377" i="67"/>
  <c r="T378" i="67"/>
  <c r="T379" i="67"/>
  <c r="T380" i="67"/>
  <c r="T381" i="67"/>
  <c r="T382" i="67"/>
  <c r="T383" i="67"/>
  <c r="T384" i="67"/>
  <c r="T385" i="67"/>
  <c r="T386" i="67"/>
  <c r="T387" i="67"/>
  <c r="T388" i="67"/>
  <c r="T389" i="67"/>
  <c r="T390" i="67"/>
  <c r="T391" i="67"/>
  <c r="T392" i="67"/>
  <c r="T393" i="67"/>
  <c r="T394" i="67"/>
  <c r="T395" i="67"/>
  <c r="T396" i="67"/>
  <c r="T1357" i="67"/>
  <c r="T397" i="67"/>
  <c r="T398" i="67"/>
  <c r="T399" i="67"/>
  <c r="T1268" i="67"/>
  <c r="T1269" i="67"/>
  <c r="T1270" i="67"/>
  <c r="T400" i="67"/>
  <c r="T1271" i="67"/>
  <c r="T1272" i="67"/>
  <c r="T401" i="67"/>
  <c r="T402" i="67"/>
  <c r="T1273" i="67"/>
  <c r="T1274" i="67"/>
  <c r="T403" i="67"/>
  <c r="T404" i="67"/>
  <c r="T405" i="67"/>
  <c r="T406" i="67"/>
  <c r="T407" i="67"/>
  <c r="T408" i="67"/>
  <c r="T409" i="67"/>
  <c r="T410" i="67"/>
  <c r="T411" i="67"/>
  <c r="T412" i="67"/>
  <c r="T413" i="67"/>
  <c r="T414" i="67"/>
  <c r="T415" i="67"/>
  <c r="T416" i="67"/>
  <c r="T417" i="67"/>
  <c r="T418" i="67"/>
  <c r="T419" i="67"/>
  <c r="T420" i="67"/>
  <c r="T421" i="67"/>
  <c r="T422" i="67"/>
  <c r="T423" i="67"/>
  <c r="T424" i="67"/>
  <c r="T425" i="67"/>
  <c r="T426" i="67"/>
  <c r="T427" i="67"/>
  <c r="T428" i="67"/>
  <c r="T429" i="67"/>
  <c r="T430" i="67"/>
  <c r="T1358" i="67"/>
  <c r="T431" i="67"/>
  <c r="T432" i="67"/>
  <c r="T433" i="67"/>
  <c r="T434" i="67"/>
  <c r="T435" i="67"/>
  <c r="T436" i="67"/>
  <c r="T437" i="67"/>
  <c r="T438" i="67"/>
  <c r="T439" i="67"/>
  <c r="T440" i="67"/>
  <c r="T441" i="67"/>
  <c r="T442" i="67"/>
  <c r="T443" i="67"/>
  <c r="T1275" i="67"/>
  <c r="T1276" i="67"/>
  <c r="T444" i="67"/>
  <c r="T445" i="67"/>
  <c r="T446" i="67"/>
  <c r="T447" i="67"/>
  <c r="T448" i="67"/>
  <c r="T449" i="67"/>
  <c r="T450" i="67"/>
  <c r="T451" i="67"/>
  <c r="T452" i="67"/>
  <c r="T453" i="67"/>
  <c r="T454" i="67"/>
  <c r="T455" i="67"/>
  <c r="T456" i="67"/>
  <c r="T457" i="67"/>
  <c r="T458" i="67"/>
  <c r="T459" i="67"/>
  <c r="T460" i="67"/>
  <c r="T461" i="67"/>
  <c r="T462" i="67"/>
  <c r="T463" i="67"/>
  <c r="T464" i="67"/>
  <c r="T465" i="67"/>
  <c r="T466" i="67"/>
  <c r="T467" i="67"/>
  <c r="T468" i="67"/>
  <c r="T469" i="67"/>
  <c r="T470" i="67"/>
  <c r="T471" i="67"/>
  <c r="T472" i="67"/>
  <c r="T473" i="67"/>
  <c r="T474" i="67"/>
  <c r="T475" i="67"/>
  <c r="T476" i="67"/>
  <c r="T477" i="67"/>
  <c r="T478" i="67"/>
  <c r="T479" i="67"/>
  <c r="T480" i="67"/>
  <c r="T481" i="67"/>
  <c r="T1359" i="67"/>
  <c r="T482" i="67"/>
  <c r="T483" i="67"/>
  <c r="T484" i="67"/>
  <c r="T485" i="67"/>
  <c r="T486" i="67"/>
  <c r="T487" i="67"/>
  <c r="T488" i="67"/>
  <c r="T489" i="67"/>
  <c r="T490" i="67"/>
  <c r="T491" i="67"/>
  <c r="T492" i="67"/>
  <c r="T493" i="67"/>
  <c r="T494" i="67"/>
  <c r="T495" i="67"/>
  <c r="T496" i="67"/>
  <c r="T497" i="67"/>
  <c r="T498" i="67"/>
  <c r="T499" i="67"/>
  <c r="T500" i="67"/>
  <c r="T501" i="67"/>
  <c r="T502" i="67"/>
  <c r="T503" i="67"/>
  <c r="T504" i="67"/>
  <c r="T505" i="67"/>
  <c r="T506" i="67"/>
  <c r="T507" i="67"/>
  <c r="T508" i="67"/>
  <c r="T509" i="67"/>
  <c r="T510" i="67"/>
  <c r="T1277" i="67"/>
  <c r="T511" i="67"/>
  <c r="T512" i="67"/>
  <c r="T513" i="67"/>
  <c r="T514" i="67"/>
  <c r="T1278" i="67"/>
  <c r="T515" i="67"/>
  <c r="T516" i="67"/>
  <c r="T517" i="67"/>
  <c r="T518" i="67"/>
  <c r="T519" i="67"/>
  <c r="T520" i="67"/>
  <c r="T521" i="67"/>
  <c r="T522" i="67"/>
  <c r="T523" i="67"/>
  <c r="T524" i="67"/>
  <c r="T525" i="67"/>
  <c r="T526" i="67"/>
  <c r="T527" i="67"/>
  <c r="T528" i="67"/>
  <c r="T529" i="67"/>
  <c r="T530" i="67"/>
  <c r="T531" i="67"/>
  <c r="T532" i="67"/>
  <c r="T533" i="67"/>
  <c r="T534" i="67"/>
  <c r="T535" i="67"/>
  <c r="T536" i="67"/>
  <c r="T537" i="67"/>
  <c r="T538" i="67"/>
  <c r="T539" i="67"/>
  <c r="T540" i="67"/>
  <c r="T541" i="67"/>
  <c r="T542" i="67"/>
  <c r="T543" i="67"/>
  <c r="T544" i="67"/>
  <c r="T545" i="67"/>
  <c r="T546" i="67"/>
  <c r="T547" i="67"/>
  <c r="T548" i="67"/>
  <c r="T549" i="67"/>
  <c r="T550" i="67"/>
  <c r="T551" i="67"/>
  <c r="T552" i="67"/>
  <c r="T553" i="67"/>
  <c r="T554" i="67"/>
  <c r="T555" i="67"/>
  <c r="T556" i="67"/>
  <c r="T557" i="67"/>
  <c r="T558" i="67"/>
  <c r="T559" i="67"/>
  <c r="T560" i="67"/>
  <c r="T1279" i="67"/>
  <c r="T561" i="67"/>
  <c r="T562" i="67"/>
  <c r="T563" i="67"/>
  <c r="T564" i="67"/>
  <c r="T565" i="67"/>
  <c r="T566" i="67"/>
  <c r="T567" i="67"/>
  <c r="T568" i="67"/>
  <c r="T569" i="67"/>
  <c r="T570" i="67"/>
  <c r="T571" i="67"/>
  <c r="T1280" i="67"/>
  <c r="T572" i="67"/>
  <c r="T573" i="67"/>
  <c r="T1281" i="67"/>
  <c r="T1282" i="67"/>
  <c r="T1283" i="67"/>
  <c r="T574" i="67"/>
  <c r="T575" i="67"/>
  <c r="T1284" i="67"/>
  <c r="T576" i="67"/>
  <c r="T577" i="67"/>
  <c r="T578" i="67"/>
  <c r="T579" i="67"/>
  <c r="T580" i="67"/>
  <c r="T581" i="67"/>
  <c r="T582" i="67"/>
  <c r="T583" i="67"/>
  <c r="T584" i="67"/>
  <c r="T585" i="67"/>
  <c r="T586" i="67"/>
  <c r="T587" i="67"/>
  <c r="T588" i="67"/>
  <c r="T589" i="67"/>
  <c r="T590" i="67"/>
  <c r="T591" i="67"/>
  <c r="T592" i="67"/>
  <c r="T593" i="67"/>
  <c r="T594" i="67"/>
  <c r="T595" i="67"/>
  <c r="T596" i="67"/>
  <c r="T597" i="67"/>
  <c r="T598" i="67"/>
  <c r="T599" i="67"/>
  <c r="T600" i="67"/>
  <c r="T601" i="67"/>
  <c r="T602" i="67"/>
  <c r="T603" i="67"/>
  <c r="T604" i="67"/>
  <c r="T605" i="67"/>
  <c r="T606" i="67"/>
  <c r="T607" i="67"/>
  <c r="T608" i="67"/>
  <c r="T609" i="67"/>
  <c r="T610" i="67"/>
  <c r="T611" i="67"/>
  <c r="T612" i="67"/>
  <c r="T613" i="67"/>
  <c r="T614" i="67"/>
  <c r="T615" i="67"/>
  <c r="T616" i="67"/>
  <c r="T617" i="67"/>
  <c r="T618" i="67"/>
  <c r="T619" i="67"/>
  <c r="T620" i="67"/>
  <c r="T621" i="67"/>
  <c r="T622" i="67"/>
  <c r="T623" i="67"/>
  <c r="T624" i="67"/>
  <c r="T625" i="67"/>
  <c r="T626" i="67"/>
  <c r="T627" i="67"/>
  <c r="T628" i="67"/>
  <c r="T629" i="67"/>
  <c r="T630" i="67"/>
  <c r="T631" i="67"/>
  <c r="T632" i="67"/>
  <c r="T633" i="67"/>
  <c r="T634" i="67"/>
  <c r="T635" i="67"/>
  <c r="T636" i="67"/>
  <c r="T637" i="67"/>
  <c r="T638" i="67"/>
  <c r="T639" i="67"/>
  <c r="T640" i="67"/>
  <c r="T641" i="67"/>
  <c r="T642" i="67"/>
  <c r="T643" i="67"/>
  <c r="T644" i="67"/>
  <c r="T645" i="67"/>
  <c r="T1285" i="67"/>
  <c r="T646" i="67"/>
  <c r="T647" i="67"/>
  <c r="T648" i="67"/>
  <c r="T649" i="67"/>
  <c r="T650" i="67"/>
  <c r="T651" i="67"/>
  <c r="T1360" i="67"/>
  <c r="T652" i="67"/>
  <c r="T1286" i="67"/>
  <c r="T653" i="67"/>
  <c r="T1287" i="67"/>
  <c r="T1288" i="67"/>
  <c r="T1289" i="67"/>
  <c r="T654" i="67"/>
  <c r="T655" i="67"/>
  <c r="T656" i="67"/>
  <c r="T657" i="67"/>
  <c r="T1290" i="67"/>
  <c r="T658" i="67"/>
  <c r="T659" i="67"/>
  <c r="T1291" i="67"/>
  <c r="T1292" i="67"/>
  <c r="T1293" i="67"/>
  <c r="T660" i="67"/>
  <c r="T661" i="67"/>
  <c r="T662" i="67"/>
  <c r="T663" i="67"/>
  <c r="T664" i="67"/>
  <c r="T665" i="67"/>
  <c r="T1294" i="67"/>
  <c r="T1295" i="67"/>
  <c r="T666" i="67"/>
  <c r="T1296" i="67"/>
  <c r="T667" i="67"/>
  <c r="T668" i="67"/>
  <c r="T669" i="67"/>
  <c r="T670" i="67"/>
  <c r="T671" i="67"/>
  <c r="T672" i="67"/>
  <c r="T673" i="67"/>
  <c r="T674" i="67"/>
  <c r="T1297" i="67"/>
  <c r="T1298" i="67"/>
  <c r="T675" i="67"/>
  <c r="T676" i="67"/>
  <c r="T677" i="67"/>
  <c r="T678" i="67"/>
  <c r="T679" i="67"/>
  <c r="T680" i="67"/>
  <c r="T1299" i="67"/>
  <c r="T1300" i="67"/>
  <c r="T1301" i="67"/>
  <c r="T681" i="67"/>
  <c r="T682" i="67"/>
  <c r="T1302" i="67"/>
  <c r="T683" i="67"/>
  <c r="T684" i="67"/>
  <c r="T685" i="67"/>
  <c r="T686" i="67"/>
  <c r="T687" i="67"/>
  <c r="T688" i="67"/>
  <c r="T689" i="67"/>
  <c r="T690" i="67"/>
  <c r="T691" i="67"/>
  <c r="T692" i="67"/>
  <c r="T693" i="67"/>
  <c r="T694" i="67"/>
  <c r="T695" i="67"/>
  <c r="T696" i="67"/>
  <c r="T1303" i="67"/>
  <c r="T697" i="67"/>
  <c r="T698" i="67"/>
  <c r="T699" i="67"/>
  <c r="T700" i="67"/>
  <c r="T701" i="67"/>
  <c r="T702" i="67"/>
  <c r="T703" i="67"/>
  <c r="T704" i="67"/>
  <c r="T705" i="67"/>
  <c r="T706" i="67"/>
  <c r="T707" i="67"/>
  <c r="T708" i="67"/>
  <c r="T709" i="67"/>
  <c r="T710" i="67"/>
  <c r="T711" i="67"/>
  <c r="T712" i="67"/>
  <c r="T713" i="67"/>
  <c r="T714" i="67"/>
  <c r="T715" i="67"/>
  <c r="T716" i="67"/>
  <c r="T717" i="67"/>
  <c r="T718" i="67"/>
  <c r="T1304" i="67"/>
  <c r="T719" i="67"/>
  <c r="T720" i="67"/>
  <c r="T721" i="67"/>
  <c r="T722" i="67"/>
  <c r="T723" i="67"/>
  <c r="T724" i="67"/>
  <c r="T725" i="67"/>
  <c r="T726" i="67"/>
  <c r="T727" i="67"/>
  <c r="T728" i="67"/>
  <c r="T729" i="67"/>
  <c r="T730" i="67"/>
  <c r="T731" i="67"/>
  <c r="T732" i="67"/>
  <c r="T733" i="67"/>
  <c r="T734" i="67"/>
  <c r="T735" i="67"/>
  <c r="T736" i="67"/>
  <c r="T737" i="67"/>
  <c r="T738" i="67"/>
  <c r="T739" i="67"/>
  <c r="T740" i="67"/>
  <c r="T741" i="67"/>
  <c r="T742" i="67"/>
  <c r="T743" i="67"/>
  <c r="T744" i="67"/>
  <c r="T745" i="67"/>
  <c r="T746" i="67"/>
  <c r="T747" i="67"/>
  <c r="T748" i="67"/>
  <c r="T749" i="67"/>
  <c r="T750" i="67"/>
  <c r="T751" i="67"/>
  <c r="T752" i="67"/>
  <c r="T753" i="67"/>
  <c r="T754" i="67"/>
  <c r="T755" i="67"/>
  <c r="T756" i="67"/>
  <c r="T757" i="67"/>
  <c r="T758" i="67"/>
  <c r="T759" i="67"/>
  <c r="T760" i="67"/>
  <c r="T761" i="67"/>
  <c r="T762" i="67"/>
  <c r="T763" i="67"/>
  <c r="T764" i="67"/>
  <c r="T765" i="67"/>
  <c r="T766" i="67"/>
  <c r="T767" i="67"/>
  <c r="T768" i="67"/>
  <c r="T769" i="67"/>
  <c r="T770" i="67"/>
  <c r="T771" i="67"/>
  <c r="T772" i="67"/>
  <c r="T773" i="67"/>
  <c r="T774" i="67"/>
  <c r="T775" i="67"/>
  <c r="T776" i="67"/>
  <c r="T777" i="67"/>
  <c r="T778" i="67"/>
  <c r="T779" i="67"/>
  <c r="T780" i="67"/>
  <c r="T781" i="67"/>
  <c r="T782" i="67"/>
  <c r="T783" i="67"/>
  <c r="T784" i="67"/>
  <c r="T785" i="67"/>
  <c r="T786" i="67"/>
  <c r="T787" i="67"/>
  <c r="T788" i="67"/>
  <c r="T789" i="67"/>
  <c r="T790" i="67"/>
  <c r="T791" i="67"/>
  <c r="T792" i="67"/>
  <c r="T793" i="67"/>
  <c r="T794" i="67"/>
  <c r="T795" i="67"/>
  <c r="T796" i="67"/>
  <c r="T797" i="67"/>
  <c r="T798" i="67"/>
  <c r="T799" i="67"/>
  <c r="T800" i="67"/>
  <c r="T801" i="67"/>
  <c r="T802" i="67"/>
  <c r="T803" i="67"/>
  <c r="T804" i="67"/>
  <c r="T805" i="67"/>
  <c r="T806" i="67"/>
  <c r="T807" i="67"/>
  <c r="T808" i="67"/>
  <c r="T809" i="67"/>
  <c r="T810" i="67"/>
  <c r="T811" i="67"/>
  <c r="T812" i="67"/>
  <c r="T813" i="67"/>
  <c r="T814" i="67"/>
  <c r="T815" i="67"/>
  <c r="T816" i="67"/>
  <c r="T817" i="67"/>
  <c r="T818" i="67"/>
  <c r="T819" i="67"/>
  <c r="T820" i="67"/>
  <c r="T821" i="67"/>
  <c r="T822" i="67"/>
  <c r="T823" i="67"/>
  <c r="T824" i="67"/>
  <c r="T825" i="67"/>
  <c r="T826" i="67"/>
  <c r="T827" i="67"/>
  <c r="T828" i="67"/>
  <c r="T829" i="67"/>
  <c r="T830" i="67"/>
  <c r="T831" i="67"/>
  <c r="T832" i="67"/>
  <c r="T833" i="67"/>
  <c r="T834" i="67"/>
  <c r="T835" i="67"/>
  <c r="T836" i="67"/>
  <c r="T837" i="67"/>
  <c r="T838" i="67"/>
  <c r="T839" i="67"/>
  <c r="T840" i="67"/>
  <c r="T841" i="67"/>
  <c r="T842" i="67"/>
  <c r="T843" i="67"/>
  <c r="T844" i="67"/>
  <c r="T845" i="67"/>
  <c r="T846" i="67"/>
  <c r="T847" i="67"/>
  <c r="T848" i="67"/>
  <c r="T849" i="67"/>
  <c r="T1361" i="67"/>
  <c r="T850" i="67"/>
  <c r="T851" i="67"/>
  <c r="T852" i="67"/>
  <c r="T853" i="67"/>
  <c r="T854" i="67"/>
  <c r="T855" i="67"/>
  <c r="T856" i="67"/>
  <c r="T857" i="67"/>
  <c r="T858" i="67"/>
  <c r="T859" i="67"/>
  <c r="T860" i="67"/>
  <c r="T861" i="67"/>
  <c r="T862" i="67"/>
  <c r="T863" i="67"/>
  <c r="T864" i="67"/>
  <c r="T865" i="67"/>
  <c r="T866" i="67"/>
  <c r="T867" i="67"/>
  <c r="T868" i="67"/>
  <c r="T869" i="67"/>
  <c r="T870" i="67"/>
  <c r="T871" i="67"/>
  <c r="T872" i="67"/>
  <c r="T873" i="67"/>
  <c r="T874" i="67"/>
  <c r="T875" i="67"/>
  <c r="T876" i="67"/>
  <c r="T877" i="67"/>
  <c r="T878" i="67"/>
  <c r="T879" i="67"/>
  <c r="T880" i="67"/>
  <c r="T881" i="67"/>
  <c r="T882" i="67"/>
  <c r="T883" i="67"/>
  <c r="T884" i="67"/>
  <c r="T885" i="67"/>
  <c r="T886" i="67"/>
  <c r="T887" i="67"/>
  <c r="T888" i="67"/>
  <c r="T889" i="67"/>
  <c r="T890" i="67"/>
  <c r="T891" i="67"/>
  <c r="T892" i="67"/>
  <c r="T893" i="67"/>
  <c r="T894" i="67"/>
  <c r="T895" i="67"/>
  <c r="T896" i="67"/>
  <c r="T897" i="67"/>
  <c r="T898" i="67"/>
  <c r="T899" i="67"/>
  <c r="T900" i="67"/>
  <c r="T901" i="67"/>
  <c r="T902" i="67"/>
  <c r="T903" i="67"/>
  <c r="T904" i="67"/>
  <c r="T905" i="67"/>
  <c r="T906" i="67"/>
  <c r="T907" i="67"/>
  <c r="T908" i="67"/>
  <c r="T909" i="67"/>
  <c r="T910" i="67"/>
  <c r="T911" i="67"/>
  <c r="T912" i="67"/>
  <c r="T913" i="67"/>
  <c r="T914" i="67"/>
  <c r="T915" i="67"/>
  <c r="T916" i="67"/>
  <c r="T917" i="67"/>
  <c r="T918" i="67"/>
  <c r="T919" i="67"/>
  <c r="T920" i="67"/>
  <c r="T921" i="67"/>
  <c r="T922" i="67"/>
  <c r="T923" i="67"/>
  <c r="T1185" i="67"/>
  <c r="T1186" i="67"/>
  <c r="T1362" i="67"/>
  <c r="T1187" i="67"/>
  <c r="T924" i="67"/>
  <c r="T1305" i="67"/>
  <c r="T925" i="67"/>
  <c r="T926" i="67"/>
  <c r="T927" i="67"/>
  <c r="T928" i="67"/>
  <c r="T929" i="67"/>
  <c r="T930" i="67"/>
  <c r="T931" i="67"/>
  <c r="T932" i="67"/>
  <c r="T933" i="67"/>
  <c r="T1306" i="67"/>
  <c r="T934" i="67"/>
  <c r="T935" i="67"/>
  <c r="T936" i="67"/>
  <c r="T937" i="67"/>
  <c r="T1307" i="67"/>
  <c r="T938" i="67"/>
  <c r="T939" i="67"/>
  <c r="T940" i="67"/>
  <c r="T941" i="67"/>
  <c r="T942" i="67"/>
  <c r="T943" i="67"/>
  <c r="T1363" i="67"/>
  <c r="T1308" i="67"/>
  <c r="T944" i="67"/>
  <c r="T945" i="67"/>
  <c r="T946" i="67"/>
  <c r="T947" i="67"/>
  <c r="T948" i="67"/>
  <c r="T949" i="67"/>
  <c r="T950" i="67"/>
  <c r="T951" i="67"/>
  <c r="T1364" i="67"/>
  <c r="T952" i="67"/>
  <c r="T953" i="67"/>
  <c r="T954" i="67"/>
  <c r="T955" i="67"/>
  <c r="T956" i="67"/>
  <c r="T957" i="67"/>
  <c r="T958" i="67"/>
  <c r="T959" i="67"/>
  <c r="T960" i="67"/>
  <c r="T961" i="67"/>
  <c r="T1309" i="67"/>
  <c r="T962" i="67"/>
  <c r="T1310" i="67"/>
  <c r="T963" i="67"/>
  <c r="T964" i="67"/>
  <c r="T965" i="67"/>
  <c r="T966" i="67"/>
  <c r="T967" i="67"/>
  <c r="T968" i="67"/>
  <c r="T969" i="67"/>
  <c r="T970" i="67"/>
  <c r="T971" i="67"/>
  <c r="T972" i="67"/>
  <c r="T973" i="67"/>
  <c r="T974" i="67"/>
  <c r="T975" i="67"/>
  <c r="T976" i="67"/>
  <c r="T977" i="67"/>
  <c r="T978" i="67"/>
  <c r="T979" i="67"/>
  <c r="T1311" i="67"/>
  <c r="T980" i="67"/>
  <c r="T981" i="67"/>
  <c r="T982" i="67"/>
  <c r="T983" i="67"/>
  <c r="T984" i="67"/>
  <c r="T985" i="67"/>
  <c r="T986" i="67"/>
  <c r="T987" i="67"/>
  <c r="T988" i="67"/>
  <c r="T989" i="67"/>
  <c r="T1312" i="67"/>
  <c r="T990" i="67"/>
  <c r="T1313" i="67"/>
  <c r="T991" i="67"/>
  <c r="T1314" i="67"/>
  <c r="T992" i="67"/>
  <c r="T993" i="67"/>
  <c r="T994" i="67"/>
  <c r="T995" i="67"/>
  <c r="T996" i="67"/>
  <c r="T997" i="67"/>
  <c r="T1315" i="67"/>
  <c r="T998" i="67"/>
  <c r="T999" i="67"/>
  <c r="T1000" i="67"/>
  <c r="T1001" i="67"/>
  <c r="T1002" i="67"/>
  <c r="T1003" i="67"/>
  <c r="T1004" i="67"/>
  <c r="T1005" i="67"/>
  <c r="T1006" i="67"/>
  <c r="T1007" i="67"/>
  <c r="T1008" i="67"/>
  <c r="T1009" i="67"/>
  <c r="T1010" i="67"/>
  <c r="T1011" i="67"/>
  <c r="T1012" i="67"/>
  <c r="T1013" i="67"/>
  <c r="T1014" i="67"/>
  <c r="T1316" i="67"/>
  <c r="T1317" i="67"/>
  <c r="T1318" i="67"/>
  <c r="T1015" i="67"/>
  <c r="T1319" i="67"/>
  <c r="T1320" i="67"/>
  <c r="T1321" i="67"/>
  <c r="T1322" i="67"/>
  <c r="T1016" i="67"/>
  <c r="T1323" i="67"/>
  <c r="T1017" i="67"/>
  <c r="T1018" i="67"/>
  <c r="T1324" i="67"/>
  <c r="T1325" i="67"/>
  <c r="T1326" i="67"/>
  <c r="T1327" i="67"/>
  <c r="T1328" i="67"/>
  <c r="T1019" i="67"/>
  <c r="T1329" i="67"/>
  <c r="T1020" i="67"/>
  <c r="T1330" i="67"/>
  <c r="T1021" i="67"/>
  <c r="T1022" i="67"/>
  <c r="T1023" i="67"/>
  <c r="T1024" i="67"/>
  <c r="T1025" i="67"/>
  <c r="T1026" i="67"/>
  <c r="T1331" i="67"/>
  <c r="T1332" i="67"/>
  <c r="T1333" i="67"/>
  <c r="T1334" i="67"/>
  <c r="T1335" i="67"/>
  <c r="T1336" i="67"/>
  <c r="T1337" i="67"/>
  <c r="T1338" i="67"/>
  <c r="T1027" i="67"/>
  <c r="T1028" i="67"/>
  <c r="T1029" i="67"/>
  <c r="T1030" i="67"/>
  <c r="T1031" i="67"/>
  <c r="T1032" i="67"/>
  <c r="T1033" i="67"/>
  <c r="T1339" i="67"/>
  <c r="G4" i="67"/>
  <c r="G5" i="67"/>
  <c r="G6" i="67"/>
  <c r="G7" i="67"/>
  <c r="G1034" i="67"/>
  <c r="G8" i="67"/>
  <c r="G9" i="67"/>
  <c r="G10" i="67"/>
  <c r="G11" i="67"/>
  <c r="G12" i="67"/>
  <c r="G1188" i="67"/>
  <c r="G13" i="67"/>
  <c r="G14" i="67"/>
  <c r="G15" i="67"/>
  <c r="G16" i="67"/>
  <c r="G17" i="67"/>
  <c r="G18" i="67"/>
  <c r="G19" i="67"/>
  <c r="G20" i="67"/>
  <c r="G21" i="67"/>
  <c r="G22" i="67"/>
  <c r="G1189" i="67"/>
  <c r="G23" i="67"/>
  <c r="G1035" i="67"/>
  <c r="G1036" i="67"/>
  <c r="G24" i="67"/>
  <c r="G25" i="67"/>
  <c r="G26" i="67"/>
  <c r="G1037" i="67"/>
  <c r="G1038" i="67"/>
  <c r="G27" i="67"/>
  <c r="G1039" i="67"/>
  <c r="G28" i="67"/>
  <c r="G29" i="67"/>
  <c r="G30" i="67"/>
  <c r="G1190" i="67"/>
  <c r="G1040" i="67"/>
  <c r="G31" i="67"/>
  <c r="G1340" i="67"/>
  <c r="G32" i="67"/>
  <c r="G33" i="67"/>
  <c r="G1041" i="67"/>
  <c r="G1042" i="67"/>
  <c r="G1043" i="67"/>
  <c r="G1044" i="67"/>
  <c r="G34" i="67"/>
  <c r="G1341" i="67"/>
  <c r="G35" i="67"/>
  <c r="G36" i="67"/>
  <c r="G1045" i="67"/>
  <c r="G1046" i="67"/>
  <c r="G1047" i="67"/>
  <c r="G37" i="67"/>
  <c r="G38" i="67"/>
  <c r="G39" i="67"/>
  <c r="G40" i="67"/>
  <c r="G1048" i="67"/>
  <c r="G41" i="67"/>
  <c r="G42" i="67"/>
  <c r="G1049" i="67"/>
  <c r="G1050" i="67"/>
  <c r="G1051" i="67"/>
  <c r="G1052" i="67"/>
  <c r="G1053" i="67"/>
  <c r="G1054" i="67"/>
  <c r="G1055" i="67"/>
  <c r="G43" i="67"/>
  <c r="G44" i="67"/>
  <c r="G45" i="67"/>
  <c r="G46" i="67"/>
  <c r="G47" i="67"/>
  <c r="G48" i="67"/>
  <c r="G49" i="67"/>
  <c r="G50" i="67"/>
  <c r="G51" i="67"/>
  <c r="G52" i="67"/>
  <c r="G53" i="67"/>
  <c r="G54" i="67"/>
  <c r="G55" i="67"/>
  <c r="G1056" i="67"/>
  <c r="G1057" i="67"/>
  <c r="G1058" i="67"/>
  <c r="G1059" i="67"/>
  <c r="G1060" i="67"/>
  <c r="G1061" i="67"/>
  <c r="G1062" i="67"/>
  <c r="G1063" i="67"/>
  <c r="G1064" i="67"/>
  <c r="G1065" i="67"/>
  <c r="G1066" i="67"/>
  <c r="G56" i="67"/>
  <c r="G1067" i="67"/>
  <c r="G1068" i="67"/>
  <c r="G57" i="67"/>
  <c r="G58" i="67"/>
  <c r="G59" i="67"/>
  <c r="G60" i="67"/>
  <c r="G61" i="67"/>
  <c r="G62" i="67"/>
  <c r="G63" i="67"/>
  <c r="G64" i="67"/>
  <c r="G65" i="67"/>
  <c r="G66" i="67"/>
  <c r="G67" i="67"/>
  <c r="G1069" i="67"/>
  <c r="G1070" i="67"/>
  <c r="G1071" i="67"/>
  <c r="G1072" i="67"/>
  <c r="G1073" i="67"/>
  <c r="G1074" i="67"/>
  <c r="G1075" i="67"/>
  <c r="G1076" i="67"/>
  <c r="G1077" i="67"/>
  <c r="G1078" i="67"/>
  <c r="G1079" i="67"/>
  <c r="G1080" i="67"/>
  <c r="G1081" i="67"/>
  <c r="G1082" i="67"/>
  <c r="G1083" i="67"/>
  <c r="G1084" i="67"/>
  <c r="G1085" i="67"/>
  <c r="G1086" i="67"/>
  <c r="G1087" i="67"/>
  <c r="G1088" i="67"/>
  <c r="G1089" i="67"/>
  <c r="G1090" i="67"/>
  <c r="G1091" i="67"/>
  <c r="G1092" i="67"/>
  <c r="G1093" i="67"/>
  <c r="G1094" i="67"/>
  <c r="G1095" i="67"/>
  <c r="G1096" i="67"/>
  <c r="G1097" i="67"/>
  <c r="G1098" i="67"/>
  <c r="G1099" i="67"/>
  <c r="G1100" i="67"/>
  <c r="G1101" i="67"/>
  <c r="G1102" i="67"/>
  <c r="G1103" i="67"/>
  <c r="G1104" i="67"/>
  <c r="G1105" i="67"/>
  <c r="G1106" i="67"/>
  <c r="G1107" i="67"/>
  <c r="G1108" i="67"/>
  <c r="G1109" i="67"/>
  <c r="G1110" i="67"/>
  <c r="G1111" i="67"/>
  <c r="G1112" i="67"/>
  <c r="G1113" i="67"/>
  <c r="G1114" i="67"/>
  <c r="G1115" i="67"/>
  <c r="G1116" i="67"/>
  <c r="G1117" i="67"/>
  <c r="G1118" i="67"/>
  <c r="G1119" i="67"/>
  <c r="G1120" i="67"/>
  <c r="G1121" i="67"/>
  <c r="G1122" i="67"/>
  <c r="G1123" i="67"/>
  <c r="G1124" i="67"/>
  <c r="G1125" i="67"/>
  <c r="G1126" i="67"/>
  <c r="G1127" i="67"/>
  <c r="G1128" i="67"/>
  <c r="G1129" i="67"/>
  <c r="G1130" i="67"/>
  <c r="G1131" i="67"/>
  <c r="G1132" i="67"/>
  <c r="G1133" i="67"/>
  <c r="G1134" i="67"/>
  <c r="G1135" i="67"/>
  <c r="G1136" i="67"/>
  <c r="G1137" i="67"/>
  <c r="G1138" i="67"/>
  <c r="G1139" i="67"/>
  <c r="G1140" i="67"/>
  <c r="G1141" i="67"/>
  <c r="G1142" i="67"/>
  <c r="G1143" i="67"/>
  <c r="G1144" i="67"/>
  <c r="G1145" i="67"/>
  <c r="G1146" i="67"/>
  <c r="G1147" i="67"/>
  <c r="G1148" i="67"/>
  <c r="G1149" i="67"/>
  <c r="G1150" i="67"/>
  <c r="G1151" i="67"/>
  <c r="G1152" i="67"/>
  <c r="G1153" i="67"/>
  <c r="G1154" i="67"/>
  <c r="G1155" i="67"/>
  <c r="G1156" i="67"/>
  <c r="G1157" i="67"/>
  <c r="G1158" i="67"/>
  <c r="G1342" i="67"/>
  <c r="G1343" i="67"/>
  <c r="G1344" i="67"/>
  <c r="G1345" i="67"/>
  <c r="G1346" i="67"/>
  <c r="G1347" i="67"/>
  <c r="G1348" i="67"/>
  <c r="G1349" i="67"/>
  <c r="G1350" i="67"/>
  <c r="G1351" i="67"/>
  <c r="G1352" i="67"/>
  <c r="G1353" i="67"/>
  <c r="G1354" i="67"/>
  <c r="G1159" i="67"/>
  <c r="G1160" i="67"/>
  <c r="G1161" i="67"/>
  <c r="G1162" i="67"/>
  <c r="G1163" i="67"/>
  <c r="G1164" i="67"/>
  <c r="G1165" i="67"/>
  <c r="G1166" i="67"/>
  <c r="G1167" i="67"/>
  <c r="G1168" i="67"/>
  <c r="G1169" i="67"/>
  <c r="G1170" i="67"/>
  <c r="G1171" i="67"/>
  <c r="G1172" i="67"/>
  <c r="G1173" i="67"/>
  <c r="G1174" i="67"/>
  <c r="G1175" i="67"/>
  <c r="G1176" i="67"/>
  <c r="G1177" i="67"/>
  <c r="G1178" i="67"/>
  <c r="G1179" i="67"/>
  <c r="G1180" i="67"/>
  <c r="G1181" i="67"/>
  <c r="G1182" i="67"/>
  <c r="G1183" i="67"/>
  <c r="G68" i="67"/>
  <c r="G69" i="67"/>
  <c r="G70" i="67"/>
  <c r="G1191" i="67"/>
  <c r="G71" i="67"/>
  <c r="G72" i="67"/>
  <c r="G1192" i="67"/>
  <c r="G1193" i="67"/>
  <c r="G1194" i="67"/>
  <c r="G73" i="67"/>
  <c r="G74" i="67"/>
  <c r="G75" i="67"/>
  <c r="G1195" i="67"/>
  <c r="G76" i="67"/>
  <c r="G77" i="67"/>
  <c r="G78" i="67"/>
  <c r="G79" i="67"/>
  <c r="G80" i="67"/>
  <c r="G81" i="67"/>
  <c r="G82" i="67"/>
  <c r="G83" i="67"/>
  <c r="G84" i="67"/>
  <c r="G1196" i="67"/>
  <c r="G85" i="67"/>
  <c r="G86" i="67"/>
  <c r="G87" i="67"/>
  <c r="G88" i="67"/>
  <c r="G89" i="67"/>
  <c r="G90" i="67"/>
  <c r="G91" i="67"/>
  <c r="G92" i="67"/>
  <c r="G93" i="67"/>
  <c r="G94" i="67"/>
  <c r="G95" i="67"/>
  <c r="G96" i="67"/>
  <c r="G97" i="67"/>
  <c r="G98" i="67"/>
  <c r="G99" i="67"/>
  <c r="G100" i="67"/>
  <c r="G101" i="67"/>
  <c r="G102" i="67"/>
  <c r="G103" i="67"/>
  <c r="G104" i="67"/>
  <c r="G1197" i="67"/>
  <c r="G1198" i="67"/>
  <c r="G1199" i="67"/>
  <c r="G1200" i="67"/>
  <c r="G1201" i="67"/>
  <c r="G1202" i="67"/>
  <c r="G1203" i="67"/>
  <c r="G1204" i="67"/>
  <c r="G105" i="67"/>
  <c r="G106" i="67"/>
  <c r="G107" i="67"/>
  <c r="G108" i="67"/>
  <c r="G109" i="67"/>
  <c r="G1205" i="67"/>
  <c r="G1206" i="67"/>
  <c r="G110" i="67"/>
  <c r="G1207" i="67"/>
  <c r="G111" i="67"/>
  <c r="G112" i="67"/>
  <c r="G113" i="67"/>
  <c r="G114" i="67"/>
  <c r="G115" i="67"/>
  <c r="G116" i="67"/>
  <c r="G117" i="67"/>
  <c r="G118" i="67"/>
  <c r="G119" i="67"/>
  <c r="G120" i="67"/>
  <c r="G121" i="67"/>
  <c r="G122" i="67"/>
  <c r="G123" i="67"/>
  <c r="G1208" i="67"/>
  <c r="G1209" i="67"/>
  <c r="G124" i="67"/>
  <c r="G125" i="67"/>
  <c r="G1210" i="67"/>
  <c r="G126" i="67"/>
  <c r="G127" i="67"/>
  <c r="G128" i="67"/>
  <c r="G129" i="67"/>
  <c r="G1211" i="67"/>
  <c r="G130" i="67"/>
  <c r="G131" i="67"/>
  <c r="G132" i="67"/>
  <c r="G133" i="67"/>
  <c r="G134" i="67"/>
  <c r="G135" i="67"/>
  <c r="G136" i="67"/>
  <c r="G137" i="67"/>
  <c r="G138" i="67"/>
  <c r="G139" i="67"/>
  <c r="G140" i="67"/>
  <c r="G141" i="67"/>
  <c r="G142" i="67"/>
  <c r="G1212" i="67"/>
  <c r="G143" i="67"/>
  <c r="G144" i="67"/>
  <c r="G145" i="67"/>
  <c r="G146" i="67"/>
  <c r="G147" i="67"/>
  <c r="G148" i="67"/>
  <c r="G149" i="67"/>
  <c r="G150" i="67"/>
  <c r="G151" i="67"/>
  <c r="G152" i="67"/>
  <c r="G153" i="67"/>
  <c r="G1213" i="67"/>
  <c r="G154" i="67"/>
  <c r="G155" i="67"/>
  <c r="G156" i="67"/>
  <c r="G157" i="67"/>
  <c r="G158" i="67"/>
  <c r="G159" i="67"/>
  <c r="G160" i="67"/>
  <c r="G161" i="67"/>
  <c r="G162" i="67"/>
  <c r="G163" i="67"/>
  <c r="G164" i="67"/>
  <c r="G165" i="67"/>
  <c r="G166" i="67"/>
  <c r="G167" i="67"/>
  <c r="G168" i="67"/>
  <c r="G1214" i="67"/>
  <c r="G169" i="67"/>
  <c r="G170" i="67"/>
  <c r="G171" i="67"/>
  <c r="G172" i="67"/>
  <c r="G173" i="67"/>
  <c r="G174" i="67"/>
  <c r="G175" i="67"/>
  <c r="G176" i="67"/>
  <c r="G177" i="67"/>
  <c r="G178" i="67"/>
  <c r="G179" i="67"/>
  <c r="G180" i="67"/>
  <c r="G181" i="67"/>
  <c r="G182" i="67"/>
  <c r="G183" i="67"/>
  <c r="G184" i="67"/>
  <c r="G185" i="67"/>
  <c r="G186" i="67"/>
  <c r="G187" i="67"/>
  <c r="G188" i="67"/>
  <c r="G189" i="67"/>
  <c r="G190" i="67"/>
  <c r="G191" i="67"/>
  <c r="G192" i="67"/>
  <c r="G193" i="67"/>
  <c r="G194" i="67"/>
  <c r="G195" i="67"/>
  <c r="G196" i="67"/>
  <c r="G197" i="67"/>
  <c r="G198" i="67"/>
  <c r="G199" i="67"/>
  <c r="G1215" i="67"/>
  <c r="G200" i="67"/>
  <c r="G1216" i="67"/>
  <c r="G1217" i="67"/>
  <c r="G1218" i="67"/>
  <c r="G201" i="67"/>
  <c r="G1219" i="67"/>
  <c r="G1220" i="67"/>
  <c r="G202" i="67"/>
  <c r="G203" i="67"/>
  <c r="G1221" i="67"/>
  <c r="G204" i="67"/>
  <c r="G1222" i="67"/>
  <c r="G205" i="67"/>
  <c r="G1223" i="67"/>
  <c r="G206" i="67"/>
  <c r="G1224" i="67"/>
  <c r="G207" i="67"/>
  <c r="G208" i="67"/>
  <c r="G209" i="67"/>
  <c r="G210" i="67"/>
  <c r="G1225" i="67"/>
  <c r="G211" i="67"/>
  <c r="G212" i="67"/>
  <c r="G1355" i="67"/>
  <c r="G1356" i="67"/>
  <c r="G213" i="67"/>
  <c r="G1226" i="67"/>
  <c r="G214" i="67"/>
  <c r="G215" i="67"/>
  <c r="G1227" i="67"/>
  <c r="G1228" i="67"/>
  <c r="G1229" i="67"/>
  <c r="G1230" i="67"/>
  <c r="G1231" i="67"/>
  <c r="G216" i="67"/>
  <c r="G217" i="67"/>
  <c r="G218" i="67"/>
  <c r="G219" i="67"/>
  <c r="G220" i="67"/>
  <c r="G1232" i="67"/>
  <c r="G1233" i="67"/>
  <c r="G1234" i="67"/>
  <c r="G1235" i="67"/>
  <c r="G221" i="67"/>
  <c r="G222" i="67"/>
  <c r="G223" i="67"/>
  <c r="G1236" i="67"/>
  <c r="G1237" i="67"/>
  <c r="G1238" i="67"/>
  <c r="G224" i="67"/>
  <c r="G1239" i="67"/>
  <c r="G1240" i="67"/>
  <c r="G1241" i="67"/>
  <c r="G1242" i="67"/>
  <c r="G225" i="67"/>
  <c r="G226" i="67"/>
  <c r="G227" i="67"/>
  <c r="G228" i="67"/>
  <c r="G229" i="67"/>
  <c r="G230" i="67"/>
  <c r="G1243" i="67"/>
  <c r="G231" i="67"/>
  <c r="G232" i="67"/>
  <c r="G233" i="67"/>
  <c r="G234" i="67"/>
  <c r="G1244" i="67"/>
  <c r="G235" i="67"/>
  <c r="G236" i="67"/>
  <c r="G237" i="67"/>
  <c r="G238" i="67"/>
  <c r="G1245" i="67"/>
  <c r="G1246" i="67"/>
  <c r="G1247" i="67"/>
  <c r="G1248" i="67"/>
  <c r="G239" i="67"/>
  <c r="G1249" i="67"/>
  <c r="G240" i="67"/>
  <c r="G1184" i="67"/>
  <c r="G1250" i="67"/>
  <c r="G241" i="67"/>
  <c r="G242" i="67"/>
  <c r="G243" i="67"/>
  <c r="G1251" i="67"/>
  <c r="G244" i="67"/>
  <c r="G1252" i="67"/>
  <c r="G1253" i="67"/>
  <c r="G245" i="67"/>
  <c r="G246" i="67"/>
  <c r="G247" i="67"/>
  <c r="G1254" i="67"/>
  <c r="G1255" i="67"/>
  <c r="G1256" i="67"/>
  <c r="G248" i="67"/>
  <c r="G1257" i="67"/>
  <c r="G249" i="67"/>
  <c r="G250" i="67"/>
  <c r="G251" i="67"/>
  <c r="G252" i="67"/>
  <c r="G253" i="67"/>
  <c r="G254" i="67"/>
  <c r="G255" i="67"/>
  <c r="G256" i="67"/>
  <c r="G257" i="67"/>
  <c r="G258" i="67"/>
  <c r="G1258" i="67"/>
  <c r="G1259" i="67"/>
  <c r="G259" i="67"/>
  <c r="G1260" i="67"/>
  <c r="G260" i="67"/>
  <c r="G1261" i="67"/>
  <c r="G261" i="67"/>
  <c r="G1262" i="67"/>
  <c r="G1263" i="67"/>
  <c r="G262" i="67"/>
  <c r="G263" i="67"/>
  <c r="G264" i="67"/>
  <c r="G265" i="67"/>
  <c r="G1264" i="67"/>
  <c r="G266" i="67"/>
  <c r="G267" i="67"/>
  <c r="G268" i="67"/>
  <c r="G269" i="67"/>
  <c r="G270" i="67"/>
  <c r="G271" i="67"/>
  <c r="G272" i="67"/>
  <c r="G273" i="67"/>
  <c r="G274" i="67"/>
  <c r="G275" i="67"/>
  <c r="G276" i="67"/>
  <c r="G277" i="67"/>
  <c r="G278" i="67"/>
  <c r="G279" i="67"/>
  <c r="G280" i="67"/>
  <c r="G281" i="67"/>
  <c r="G282" i="67"/>
  <c r="G283" i="67"/>
  <c r="G284" i="67"/>
  <c r="G285" i="67"/>
  <c r="G286" i="67"/>
  <c r="G287" i="67"/>
  <c r="G288" i="67"/>
  <c r="G289" i="67"/>
  <c r="G290" i="67"/>
  <c r="G291" i="67"/>
  <c r="G292" i="67"/>
  <c r="G293" i="67"/>
  <c r="G294" i="67"/>
  <c r="G295" i="67"/>
  <c r="G296" i="67"/>
  <c r="G297" i="67"/>
  <c r="G298" i="67"/>
  <c r="G299" i="67"/>
  <c r="G300" i="67"/>
  <c r="G1265" i="67"/>
  <c r="G301" i="67"/>
  <c r="G302" i="67"/>
  <c r="G303" i="67"/>
  <c r="G304" i="67"/>
  <c r="G305" i="67"/>
  <c r="G306" i="67"/>
  <c r="G307" i="67"/>
  <c r="G308" i="67"/>
  <c r="G309" i="67"/>
  <c r="G310" i="67"/>
  <c r="G311" i="67"/>
  <c r="G312" i="67"/>
  <c r="G313" i="67"/>
  <c r="G314" i="67"/>
  <c r="G315" i="67"/>
  <c r="G316" i="67"/>
  <c r="G317" i="67"/>
  <c r="G318" i="67"/>
  <c r="G319" i="67"/>
  <c r="G320" i="67"/>
  <c r="G321" i="67"/>
  <c r="G1266" i="67"/>
  <c r="G322" i="67"/>
  <c r="G323" i="67"/>
  <c r="G324" i="67"/>
  <c r="G325" i="67"/>
  <c r="G326" i="67"/>
  <c r="G327" i="67"/>
  <c r="G328" i="67"/>
  <c r="G329" i="67"/>
  <c r="G330" i="67"/>
  <c r="G331" i="67"/>
  <c r="G1267" i="67"/>
  <c r="G332" i="67"/>
  <c r="G333" i="67"/>
  <c r="G334" i="67"/>
  <c r="G335" i="67"/>
  <c r="G336" i="67"/>
  <c r="G337" i="67"/>
  <c r="G338" i="67"/>
  <c r="G339" i="67"/>
  <c r="G340" i="67"/>
  <c r="G341" i="67"/>
  <c r="G342" i="67"/>
  <c r="G343" i="67"/>
  <c r="G344" i="67"/>
  <c r="G345" i="67"/>
  <c r="G346" i="67"/>
  <c r="G347" i="67"/>
  <c r="G348" i="67"/>
  <c r="G349" i="67"/>
  <c r="G350" i="67"/>
  <c r="G351" i="67"/>
  <c r="G352" i="67"/>
  <c r="G353" i="67"/>
  <c r="G354" i="67"/>
  <c r="G355" i="67"/>
  <c r="G356" i="67"/>
  <c r="G357" i="67"/>
  <c r="G358" i="67"/>
  <c r="G359" i="67"/>
  <c r="G360" i="67"/>
  <c r="G361" i="67"/>
  <c r="G362" i="67"/>
  <c r="G363" i="67"/>
  <c r="G364" i="67"/>
  <c r="G365" i="67"/>
  <c r="G366" i="67"/>
  <c r="G367" i="67"/>
  <c r="G368" i="67"/>
  <c r="G369" i="67"/>
  <c r="G370" i="67"/>
  <c r="G371" i="67"/>
  <c r="G372" i="67"/>
  <c r="G373" i="67"/>
  <c r="G374" i="67"/>
  <c r="G375" i="67"/>
  <c r="G376" i="67"/>
  <c r="G377" i="67"/>
  <c r="G378" i="67"/>
  <c r="G379" i="67"/>
  <c r="G380" i="67"/>
  <c r="G381" i="67"/>
  <c r="G382" i="67"/>
  <c r="G383" i="67"/>
  <c r="G384" i="67"/>
  <c r="G385" i="67"/>
  <c r="G386" i="67"/>
  <c r="G387" i="67"/>
  <c r="G388" i="67"/>
  <c r="G389" i="67"/>
  <c r="G390" i="67"/>
  <c r="G391" i="67"/>
  <c r="G392" i="67"/>
  <c r="G393" i="67"/>
  <c r="G394" i="67"/>
  <c r="G395" i="67"/>
  <c r="G396" i="67"/>
  <c r="G1357" i="67"/>
  <c r="G397" i="67"/>
  <c r="G398" i="67"/>
  <c r="G399" i="67"/>
  <c r="G1268" i="67"/>
  <c r="G1269" i="67"/>
  <c r="G1270" i="67"/>
  <c r="G400" i="67"/>
  <c r="G1271" i="67"/>
  <c r="G1272" i="67"/>
  <c r="G401" i="67"/>
  <c r="G402" i="67"/>
  <c r="G1273" i="67"/>
  <c r="G1274" i="67"/>
  <c r="G403" i="67"/>
  <c r="G404" i="67"/>
  <c r="G405" i="67"/>
  <c r="G406" i="67"/>
  <c r="G407" i="67"/>
  <c r="G408" i="67"/>
  <c r="G409" i="67"/>
  <c r="G410" i="67"/>
  <c r="G411" i="67"/>
  <c r="G412" i="67"/>
  <c r="G413" i="67"/>
  <c r="G414" i="67"/>
  <c r="G415" i="67"/>
  <c r="G416" i="67"/>
  <c r="G417" i="67"/>
  <c r="G418" i="67"/>
  <c r="G419" i="67"/>
  <c r="G420" i="67"/>
  <c r="G421" i="67"/>
  <c r="G422" i="67"/>
  <c r="G423" i="67"/>
  <c r="G424" i="67"/>
  <c r="G425" i="67"/>
  <c r="G426" i="67"/>
  <c r="G427" i="67"/>
  <c r="G428" i="67"/>
  <c r="G429" i="67"/>
  <c r="G430" i="67"/>
  <c r="G1358" i="67"/>
  <c r="G431" i="67"/>
  <c r="G432" i="67"/>
  <c r="G433" i="67"/>
  <c r="G434" i="67"/>
  <c r="G435" i="67"/>
  <c r="G436" i="67"/>
  <c r="G437" i="67"/>
  <c r="G438" i="67"/>
  <c r="G439" i="67"/>
  <c r="G440" i="67"/>
  <c r="G441" i="67"/>
  <c r="G442" i="67"/>
  <c r="G443" i="67"/>
  <c r="G1275" i="67"/>
  <c r="G1276" i="67"/>
  <c r="G444" i="67"/>
  <c r="G445" i="67"/>
  <c r="G446" i="67"/>
  <c r="G447" i="67"/>
  <c r="G448" i="67"/>
  <c r="G449" i="67"/>
  <c r="G450" i="67"/>
  <c r="G451" i="67"/>
  <c r="G452" i="67"/>
  <c r="G453" i="67"/>
  <c r="G454" i="67"/>
  <c r="G455" i="67"/>
  <c r="G456" i="67"/>
  <c r="G457" i="67"/>
  <c r="G458" i="67"/>
  <c r="G459" i="67"/>
  <c r="G460" i="67"/>
  <c r="G461" i="67"/>
  <c r="G462" i="67"/>
  <c r="G463" i="67"/>
  <c r="G464" i="67"/>
  <c r="G465" i="67"/>
  <c r="G466" i="67"/>
  <c r="G467" i="67"/>
  <c r="G468" i="67"/>
  <c r="G469" i="67"/>
  <c r="G470" i="67"/>
  <c r="G471" i="67"/>
  <c r="G472" i="67"/>
  <c r="G473" i="67"/>
  <c r="G474" i="67"/>
  <c r="G475" i="67"/>
  <c r="G476" i="67"/>
  <c r="G477" i="67"/>
  <c r="G478" i="67"/>
  <c r="G479" i="67"/>
  <c r="G480" i="67"/>
  <c r="G481" i="67"/>
  <c r="G1359" i="67"/>
  <c r="G482" i="67"/>
  <c r="G483" i="67"/>
  <c r="G484" i="67"/>
  <c r="G485" i="67"/>
  <c r="G486" i="67"/>
  <c r="G487" i="67"/>
  <c r="G488" i="67"/>
  <c r="G489" i="67"/>
  <c r="G490" i="67"/>
  <c r="G491" i="67"/>
  <c r="G492" i="67"/>
  <c r="G493" i="67"/>
  <c r="G494" i="67"/>
  <c r="G495" i="67"/>
  <c r="G496" i="67"/>
  <c r="G497" i="67"/>
  <c r="G498" i="67"/>
  <c r="G499" i="67"/>
  <c r="G500" i="67"/>
  <c r="G501" i="67"/>
  <c r="G502" i="67"/>
  <c r="G503" i="67"/>
  <c r="G504" i="67"/>
  <c r="G505" i="67"/>
  <c r="G506" i="67"/>
  <c r="G507" i="67"/>
  <c r="G508" i="67"/>
  <c r="G509" i="67"/>
  <c r="G510" i="67"/>
  <c r="G1277" i="67"/>
  <c r="G511" i="67"/>
  <c r="G512" i="67"/>
  <c r="G513" i="67"/>
  <c r="G514" i="67"/>
  <c r="G1278" i="67"/>
  <c r="G515" i="67"/>
  <c r="G516" i="67"/>
  <c r="G517" i="67"/>
  <c r="G518" i="67"/>
  <c r="G519" i="67"/>
  <c r="G520" i="67"/>
  <c r="G521" i="67"/>
  <c r="G522" i="67"/>
  <c r="G523" i="67"/>
  <c r="G524" i="67"/>
  <c r="G525" i="67"/>
  <c r="G526" i="67"/>
  <c r="G527" i="67"/>
  <c r="G528" i="67"/>
  <c r="G529" i="67"/>
  <c r="G530" i="67"/>
  <c r="G531" i="67"/>
  <c r="G532" i="67"/>
  <c r="G533" i="67"/>
  <c r="G534" i="67"/>
  <c r="G535" i="67"/>
  <c r="G536" i="67"/>
  <c r="G537" i="67"/>
  <c r="G538" i="67"/>
  <c r="G539" i="67"/>
  <c r="G540" i="67"/>
  <c r="G541" i="67"/>
  <c r="G542" i="67"/>
  <c r="G543" i="67"/>
  <c r="G544" i="67"/>
  <c r="G545" i="67"/>
  <c r="G546" i="67"/>
  <c r="G547" i="67"/>
  <c r="G548" i="67"/>
  <c r="G549" i="67"/>
  <c r="G550" i="67"/>
  <c r="G551" i="67"/>
  <c r="G552" i="67"/>
  <c r="G553" i="67"/>
  <c r="G554" i="67"/>
  <c r="G555" i="67"/>
  <c r="G556" i="67"/>
  <c r="G557" i="67"/>
  <c r="G558" i="67"/>
  <c r="G559" i="67"/>
  <c r="G560" i="67"/>
  <c r="G1279" i="67"/>
  <c r="G561" i="67"/>
  <c r="G562" i="67"/>
  <c r="G563" i="67"/>
  <c r="G564" i="67"/>
  <c r="G565" i="67"/>
  <c r="G566" i="67"/>
  <c r="G567" i="67"/>
  <c r="G568" i="67"/>
  <c r="G569" i="67"/>
  <c r="G570" i="67"/>
  <c r="G571" i="67"/>
  <c r="G1280" i="67"/>
  <c r="G572" i="67"/>
  <c r="G573" i="67"/>
  <c r="G1281" i="67"/>
  <c r="G1282" i="67"/>
  <c r="G1283" i="67"/>
  <c r="G574" i="67"/>
  <c r="G575" i="67"/>
  <c r="G1284" i="67"/>
  <c r="G576" i="67"/>
  <c r="G577" i="67"/>
  <c r="G578" i="67"/>
  <c r="G579" i="67"/>
  <c r="G580" i="67"/>
  <c r="G581" i="67"/>
  <c r="G582" i="67"/>
  <c r="G583" i="67"/>
  <c r="G584" i="67"/>
  <c r="G585" i="67"/>
  <c r="G586" i="67"/>
  <c r="G587" i="67"/>
  <c r="G588" i="67"/>
  <c r="G589" i="67"/>
  <c r="G590" i="67"/>
  <c r="G591" i="67"/>
  <c r="G592" i="67"/>
  <c r="G593" i="67"/>
  <c r="G594" i="67"/>
  <c r="G595" i="67"/>
  <c r="G596" i="67"/>
  <c r="G597" i="67"/>
  <c r="G598" i="67"/>
  <c r="G599" i="67"/>
  <c r="G600" i="67"/>
  <c r="G601" i="67"/>
  <c r="G602" i="67"/>
  <c r="G603" i="67"/>
  <c r="G604" i="67"/>
  <c r="G605" i="67"/>
  <c r="G606" i="67"/>
  <c r="G607" i="67"/>
  <c r="G608" i="67"/>
  <c r="G609" i="67"/>
  <c r="G610" i="67"/>
  <c r="G611" i="67"/>
  <c r="G612" i="67"/>
  <c r="G613" i="67"/>
  <c r="G614" i="67"/>
  <c r="G615" i="67"/>
  <c r="G616" i="67"/>
  <c r="G617" i="67"/>
  <c r="G618" i="67"/>
  <c r="G619" i="67"/>
  <c r="G620" i="67"/>
  <c r="G621" i="67"/>
  <c r="G622" i="67"/>
  <c r="G623" i="67"/>
  <c r="G624" i="67"/>
  <c r="G625" i="67"/>
  <c r="G626" i="67"/>
  <c r="G627" i="67"/>
  <c r="G628" i="67"/>
  <c r="G629" i="67"/>
  <c r="G630" i="67"/>
  <c r="G631" i="67"/>
  <c r="G632" i="67"/>
  <c r="G633" i="67"/>
  <c r="G634" i="67"/>
  <c r="G635" i="67"/>
  <c r="G636" i="67"/>
  <c r="G637" i="67"/>
  <c r="G638" i="67"/>
  <c r="G639" i="67"/>
  <c r="G640" i="67"/>
  <c r="G641" i="67"/>
  <c r="G642" i="67"/>
  <c r="G643" i="67"/>
  <c r="G644" i="67"/>
  <c r="G645" i="67"/>
  <c r="G1285" i="67"/>
  <c r="G646" i="67"/>
  <c r="G647" i="67"/>
  <c r="G648" i="67"/>
  <c r="G649" i="67"/>
  <c r="G650" i="67"/>
  <c r="G651" i="67"/>
  <c r="G1360" i="67"/>
  <c r="G652" i="67"/>
  <c r="G1286" i="67"/>
  <c r="G653" i="67"/>
  <c r="G1287" i="67"/>
  <c r="G1288" i="67"/>
  <c r="G1289" i="67"/>
  <c r="G654" i="67"/>
  <c r="G655" i="67"/>
  <c r="G656" i="67"/>
  <c r="G657" i="67"/>
  <c r="G1290" i="67"/>
  <c r="G658" i="67"/>
  <c r="G659" i="67"/>
  <c r="G1291" i="67"/>
  <c r="G1292" i="67"/>
  <c r="G1293" i="67"/>
  <c r="G660" i="67"/>
  <c r="G661" i="67"/>
  <c r="G662" i="67"/>
  <c r="G663" i="67"/>
  <c r="G664" i="67"/>
  <c r="G665" i="67"/>
  <c r="G1294" i="67"/>
  <c r="G1295" i="67"/>
  <c r="G666" i="67"/>
  <c r="G1296" i="67"/>
  <c r="G667" i="67"/>
  <c r="G668" i="67"/>
  <c r="G669" i="67"/>
  <c r="G670" i="67"/>
  <c r="G671" i="67"/>
  <c r="G672" i="67"/>
  <c r="G673" i="67"/>
  <c r="G674" i="67"/>
  <c r="G1297" i="67"/>
  <c r="G1298" i="67"/>
  <c r="G675" i="67"/>
  <c r="G676" i="67"/>
  <c r="G677" i="67"/>
  <c r="G678" i="67"/>
  <c r="G679" i="67"/>
  <c r="G680" i="67"/>
  <c r="G1299" i="67"/>
  <c r="G1300" i="67"/>
  <c r="G1301" i="67"/>
  <c r="G681" i="67"/>
  <c r="G682" i="67"/>
  <c r="G1302" i="67"/>
  <c r="G683" i="67"/>
  <c r="G684" i="67"/>
  <c r="G685" i="67"/>
  <c r="G686" i="67"/>
  <c r="G687" i="67"/>
  <c r="G688" i="67"/>
  <c r="G689" i="67"/>
  <c r="G690" i="67"/>
  <c r="G691" i="67"/>
  <c r="G692" i="67"/>
  <c r="G693" i="67"/>
  <c r="G694" i="67"/>
  <c r="G695" i="67"/>
  <c r="G696" i="67"/>
  <c r="G1303" i="67"/>
  <c r="G697" i="67"/>
  <c r="G698" i="67"/>
  <c r="G699" i="67"/>
  <c r="G700" i="67"/>
  <c r="G701" i="67"/>
  <c r="G702" i="67"/>
  <c r="G703" i="67"/>
  <c r="G704" i="67"/>
  <c r="G705" i="67"/>
  <c r="G706" i="67"/>
  <c r="G707" i="67"/>
  <c r="G708" i="67"/>
  <c r="G709" i="67"/>
  <c r="G710" i="67"/>
  <c r="G711" i="67"/>
  <c r="G712" i="67"/>
  <c r="G713" i="67"/>
  <c r="G714" i="67"/>
  <c r="G715" i="67"/>
  <c r="G716" i="67"/>
  <c r="G717" i="67"/>
  <c r="G718" i="67"/>
  <c r="G1304" i="67"/>
  <c r="G719" i="67"/>
  <c r="G720" i="67"/>
  <c r="G721" i="67"/>
  <c r="G722" i="67"/>
  <c r="G723" i="67"/>
  <c r="G724" i="67"/>
  <c r="G725" i="67"/>
  <c r="G726" i="67"/>
  <c r="G727" i="67"/>
  <c r="G728" i="67"/>
  <c r="G729" i="67"/>
  <c r="G730" i="67"/>
  <c r="G731" i="67"/>
  <c r="G732" i="67"/>
  <c r="G733" i="67"/>
  <c r="G734" i="67"/>
  <c r="G735" i="67"/>
  <c r="G736" i="67"/>
  <c r="G737" i="67"/>
  <c r="G738" i="67"/>
  <c r="G739" i="67"/>
  <c r="G740" i="67"/>
  <c r="G741" i="67"/>
  <c r="G742" i="67"/>
  <c r="G743" i="67"/>
  <c r="G744" i="67"/>
  <c r="G745" i="67"/>
  <c r="G746" i="67"/>
  <c r="G747" i="67"/>
  <c r="G748" i="67"/>
  <c r="G749" i="67"/>
  <c r="G750" i="67"/>
  <c r="G751" i="67"/>
  <c r="G752" i="67"/>
  <c r="G753" i="67"/>
  <c r="G754" i="67"/>
  <c r="G755" i="67"/>
  <c r="G756" i="67"/>
  <c r="G757" i="67"/>
  <c r="G758" i="67"/>
  <c r="G759" i="67"/>
  <c r="G760" i="67"/>
  <c r="G761" i="67"/>
  <c r="G762" i="67"/>
  <c r="G763" i="67"/>
  <c r="G764" i="67"/>
  <c r="G765" i="67"/>
  <c r="G766" i="67"/>
  <c r="G767" i="67"/>
  <c r="G768" i="67"/>
  <c r="G769" i="67"/>
  <c r="G770" i="67"/>
  <c r="G771" i="67"/>
  <c r="G772" i="67"/>
  <c r="G773" i="67"/>
  <c r="G774" i="67"/>
  <c r="G775" i="67"/>
  <c r="G776" i="67"/>
  <c r="G777" i="67"/>
  <c r="G778" i="67"/>
  <c r="G779" i="67"/>
  <c r="G780" i="67"/>
  <c r="G781" i="67"/>
  <c r="G782" i="67"/>
  <c r="G783" i="67"/>
  <c r="G784" i="67"/>
  <c r="G785" i="67"/>
  <c r="G786" i="67"/>
  <c r="G787" i="67"/>
  <c r="G788" i="67"/>
  <c r="G789" i="67"/>
  <c r="G790" i="67"/>
  <c r="G791" i="67"/>
  <c r="G792" i="67"/>
  <c r="G793" i="67"/>
  <c r="G794" i="67"/>
  <c r="G795" i="67"/>
  <c r="G796" i="67"/>
  <c r="G797" i="67"/>
  <c r="G798" i="67"/>
  <c r="G799" i="67"/>
  <c r="G800" i="67"/>
  <c r="G801" i="67"/>
  <c r="G802" i="67"/>
  <c r="G803" i="67"/>
  <c r="G804" i="67"/>
  <c r="G805" i="67"/>
  <c r="G806" i="67"/>
  <c r="G807" i="67"/>
  <c r="G808" i="67"/>
  <c r="G809" i="67"/>
  <c r="G810" i="67"/>
  <c r="G811" i="67"/>
  <c r="G812" i="67"/>
  <c r="G813" i="67"/>
  <c r="G814" i="67"/>
  <c r="G815" i="67"/>
  <c r="G816" i="67"/>
  <c r="G817" i="67"/>
  <c r="G818" i="67"/>
  <c r="G819" i="67"/>
  <c r="G820" i="67"/>
  <c r="G821" i="67"/>
  <c r="G822" i="67"/>
  <c r="G823" i="67"/>
  <c r="G824" i="67"/>
  <c r="G825" i="67"/>
  <c r="G826" i="67"/>
  <c r="G827" i="67"/>
  <c r="G828" i="67"/>
  <c r="G829" i="67"/>
  <c r="G830" i="67"/>
  <c r="G831" i="67"/>
  <c r="G832" i="67"/>
  <c r="G833" i="67"/>
  <c r="G834" i="67"/>
  <c r="G835" i="67"/>
  <c r="G836" i="67"/>
  <c r="G837" i="67"/>
  <c r="G838" i="67"/>
  <c r="G839" i="67"/>
  <c r="G840" i="67"/>
  <c r="G841" i="67"/>
  <c r="G842" i="67"/>
  <c r="G843" i="67"/>
  <c r="G844" i="67"/>
  <c r="G845" i="67"/>
  <c r="G846" i="67"/>
  <c r="G847" i="67"/>
  <c r="G848" i="67"/>
  <c r="G849" i="67"/>
  <c r="G1361" i="67"/>
  <c r="G850" i="67"/>
  <c r="G851" i="67"/>
  <c r="G852" i="67"/>
  <c r="G853" i="67"/>
  <c r="G854" i="67"/>
  <c r="G855" i="67"/>
  <c r="G856" i="67"/>
  <c r="G857" i="67"/>
  <c r="G858" i="67"/>
  <c r="G859" i="67"/>
  <c r="G860" i="67"/>
  <c r="G861" i="67"/>
  <c r="G862" i="67"/>
  <c r="G863" i="67"/>
  <c r="G864" i="67"/>
  <c r="G865" i="67"/>
  <c r="G866" i="67"/>
  <c r="G867" i="67"/>
  <c r="G868" i="67"/>
  <c r="G869" i="67"/>
  <c r="G870" i="67"/>
  <c r="G871" i="67"/>
  <c r="G872" i="67"/>
  <c r="G873" i="67"/>
  <c r="G874" i="67"/>
  <c r="G875" i="67"/>
  <c r="G876" i="67"/>
  <c r="G877" i="67"/>
  <c r="G878" i="67"/>
  <c r="G879" i="67"/>
  <c r="G880" i="67"/>
  <c r="G881" i="67"/>
  <c r="G882" i="67"/>
  <c r="G883" i="67"/>
  <c r="G884" i="67"/>
  <c r="G885" i="67"/>
  <c r="G886" i="67"/>
  <c r="G887" i="67"/>
  <c r="G888" i="67"/>
  <c r="G889" i="67"/>
  <c r="G890" i="67"/>
  <c r="G891" i="67"/>
  <c r="G892" i="67"/>
  <c r="G893" i="67"/>
  <c r="G894" i="67"/>
  <c r="G895" i="67"/>
  <c r="G896" i="67"/>
  <c r="G897" i="67"/>
  <c r="G898" i="67"/>
  <c r="G899" i="67"/>
  <c r="G900" i="67"/>
  <c r="G901" i="67"/>
  <c r="G902" i="67"/>
  <c r="G903" i="67"/>
  <c r="G904" i="67"/>
  <c r="G905" i="67"/>
  <c r="G906" i="67"/>
  <c r="G907" i="67"/>
  <c r="G908" i="67"/>
  <c r="G909" i="67"/>
  <c r="G910" i="67"/>
  <c r="G911" i="67"/>
  <c r="G912" i="67"/>
  <c r="G913" i="67"/>
  <c r="G914" i="67"/>
  <c r="G915" i="67"/>
  <c r="G916" i="67"/>
  <c r="G917" i="67"/>
  <c r="G918" i="67"/>
  <c r="G919" i="67"/>
  <c r="G920" i="67"/>
  <c r="G921" i="67"/>
  <c r="G922" i="67"/>
  <c r="G923" i="67"/>
  <c r="G1185" i="67"/>
  <c r="G1186" i="67"/>
  <c r="G1362" i="67"/>
  <c r="G1187" i="67"/>
  <c r="G924" i="67"/>
  <c r="G1305" i="67"/>
  <c r="G925" i="67"/>
  <c r="G926" i="67"/>
  <c r="G927" i="67"/>
  <c r="G928" i="67"/>
  <c r="G929" i="67"/>
  <c r="G930" i="67"/>
  <c r="G931" i="67"/>
  <c r="G932" i="67"/>
  <c r="G933" i="67"/>
  <c r="G1306" i="67"/>
  <c r="G934" i="67"/>
  <c r="G935" i="67"/>
  <c r="G936" i="67"/>
  <c r="G937" i="67"/>
  <c r="G1307" i="67"/>
  <c r="G938" i="67"/>
  <c r="G939" i="67"/>
  <c r="G940" i="67"/>
  <c r="G941" i="67"/>
  <c r="G942" i="67"/>
  <c r="G943" i="67"/>
  <c r="G1363" i="67"/>
  <c r="G1308" i="67"/>
  <c r="G944" i="67"/>
  <c r="G945" i="67"/>
  <c r="G946" i="67"/>
  <c r="G947" i="67"/>
  <c r="G948" i="67"/>
  <c r="G949" i="67"/>
  <c r="G950" i="67"/>
  <c r="G951" i="67"/>
  <c r="G1364" i="67"/>
  <c r="G952" i="67"/>
  <c r="G953" i="67"/>
  <c r="G954" i="67"/>
  <c r="G955" i="67"/>
  <c r="G956" i="67"/>
  <c r="G957" i="67"/>
  <c r="G958" i="67"/>
  <c r="G959" i="67"/>
  <c r="G960" i="67"/>
  <c r="G961" i="67"/>
  <c r="G1309" i="67"/>
  <c r="G962" i="67"/>
  <c r="G1310" i="67"/>
  <c r="G963" i="67"/>
  <c r="G964" i="67"/>
  <c r="G965" i="67"/>
  <c r="G966" i="67"/>
  <c r="G967" i="67"/>
  <c r="G968" i="67"/>
  <c r="G969" i="67"/>
  <c r="G970" i="67"/>
  <c r="G971" i="67"/>
  <c r="G972" i="67"/>
  <c r="G973" i="67"/>
  <c r="G974" i="67"/>
  <c r="G975" i="67"/>
  <c r="G976" i="67"/>
  <c r="G977" i="67"/>
  <c r="G978" i="67"/>
  <c r="G979" i="67"/>
  <c r="G1311" i="67"/>
  <c r="G980" i="67"/>
  <c r="G981" i="67"/>
  <c r="G982" i="67"/>
  <c r="G983" i="67"/>
  <c r="G984" i="67"/>
  <c r="G985" i="67"/>
  <c r="G986" i="67"/>
  <c r="G987" i="67"/>
  <c r="G988" i="67"/>
  <c r="G989" i="67"/>
  <c r="G1312" i="67"/>
  <c r="G990" i="67"/>
  <c r="G1313" i="67"/>
  <c r="G991" i="67"/>
  <c r="G1314" i="67"/>
  <c r="G992" i="67"/>
  <c r="G993" i="67"/>
  <c r="G994" i="67"/>
  <c r="G995" i="67"/>
  <c r="G996" i="67"/>
  <c r="G997" i="67"/>
  <c r="G1315" i="67"/>
  <c r="G998" i="67"/>
  <c r="G999" i="67"/>
  <c r="G1000" i="67"/>
  <c r="G1001" i="67"/>
  <c r="G1002" i="67"/>
  <c r="G1003" i="67"/>
  <c r="G1004" i="67"/>
  <c r="G1005" i="67"/>
  <c r="G1006" i="67"/>
  <c r="G1007" i="67"/>
  <c r="G1008" i="67"/>
  <c r="G1009" i="67"/>
  <c r="G1010" i="67"/>
  <c r="G1011" i="67"/>
  <c r="G1012" i="67"/>
  <c r="G1013" i="67"/>
  <c r="G1014" i="67"/>
  <c r="G1316" i="67"/>
  <c r="G1317" i="67"/>
  <c r="G1318" i="67"/>
  <c r="G1015" i="67"/>
  <c r="G1319" i="67"/>
  <c r="G1320" i="67"/>
  <c r="G1321" i="67"/>
  <c r="G1322" i="67"/>
  <c r="G1016" i="67"/>
  <c r="G1323" i="67"/>
  <c r="G1017" i="67"/>
  <c r="G1018" i="67"/>
  <c r="G1324" i="67"/>
  <c r="G1325" i="67"/>
  <c r="G1326" i="67"/>
  <c r="G1327" i="67"/>
  <c r="G1328" i="67"/>
  <c r="G1019" i="67"/>
  <c r="G1329" i="67"/>
  <c r="G1020" i="67"/>
  <c r="G1330" i="67"/>
  <c r="G1021" i="67"/>
  <c r="G1022" i="67"/>
  <c r="G1023" i="67"/>
  <c r="G1024" i="67"/>
  <c r="G1025" i="67"/>
  <c r="G1026" i="67"/>
  <c r="G1331" i="67"/>
  <c r="G1332" i="67"/>
  <c r="G1333" i="67"/>
  <c r="G1334" i="67"/>
  <c r="G1335" i="67"/>
  <c r="G1336" i="67"/>
  <c r="G1337" i="67"/>
  <c r="G1338" i="67"/>
  <c r="G1027" i="67"/>
  <c r="G1028" i="67"/>
  <c r="G1029" i="67"/>
  <c r="G1030" i="67"/>
  <c r="G1031" i="67"/>
  <c r="G1032" i="67"/>
  <c r="G1033" i="67"/>
  <c r="G1339" i="67"/>
  <c r="J1187" i="67" l="1"/>
  <c r="J1175" i="67"/>
  <c r="J1133" i="67"/>
  <c r="J1121" i="67"/>
  <c r="J1079" i="67"/>
  <c r="J1067" i="67"/>
  <c r="J1276" i="67"/>
  <c r="J1264" i="67"/>
  <c r="J1258" i="67"/>
  <c r="J1246" i="67"/>
  <c r="J1240" i="67"/>
  <c r="J1228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L118" i="67" l="1"/>
  <c r="L289" i="67"/>
  <c r="L626" i="67"/>
  <c r="L35" i="67"/>
  <c r="L646" i="67"/>
  <c r="L719" i="67"/>
  <c r="L202" i="67"/>
  <c r="L711" i="67"/>
  <c r="L1014" i="67"/>
  <c r="L91" i="67"/>
  <c r="L43" i="67"/>
  <c r="L157" i="67"/>
  <c r="L992" i="67"/>
  <c r="L895" i="67"/>
  <c r="L362" i="67"/>
  <c r="L662" i="67"/>
  <c r="L985" i="67"/>
  <c r="L720" i="67"/>
  <c r="L667" i="67"/>
  <c r="L225" i="67"/>
  <c r="L181" i="67"/>
  <c r="L493" i="67"/>
  <c r="L1324" i="67"/>
  <c r="L1355" i="67"/>
  <c r="L645" i="67"/>
  <c r="L1207" i="67"/>
  <c r="L576" i="67"/>
  <c r="L666" i="67"/>
  <c r="L683" i="67"/>
  <c r="L130" i="67"/>
  <c r="L602" i="67"/>
  <c r="L158" i="67"/>
  <c r="L896" i="67"/>
  <c r="L839" i="67"/>
  <c r="L145" i="67"/>
  <c r="L840" i="67"/>
  <c r="L1342" i="67"/>
  <c r="L221" i="67"/>
  <c r="L684" i="67"/>
  <c r="L897" i="67"/>
  <c r="L293" i="67"/>
  <c r="L1356" i="67"/>
  <c r="L786" i="67"/>
  <c r="L534" i="67"/>
  <c r="L213" i="67"/>
  <c r="L177" i="67"/>
  <c r="L58" i="67"/>
  <c r="L284" i="67"/>
  <c r="L948" i="67"/>
  <c r="L1188" i="67"/>
  <c r="L243" i="67"/>
  <c r="L529" i="67"/>
  <c r="L647" i="67"/>
  <c r="L599" i="67"/>
  <c r="L1343" i="67"/>
  <c r="L721" i="67"/>
  <c r="L1286" i="67"/>
  <c r="L78" i="67"/>
  <c r="L535" i="67"/>
  <c r="L36" i="67"/>
  <c r="L326" i="67"/>
  <c r="L358" i="67"/>
  <c r="L654" i="67"/>
  <c r="L9" i="67"/>
  <c r="L25" i="67"/>
  <c r="L16" i="67"/>
  <c r="L1340" i="67"/>
  <c r="L582" i="67"/>
  <c r="L282" i="67"/>
  <c r="L278" i="67"/>
  <c r="L1290" i="67"/>
  <c r="L6" i="67"/>
  <c r="L18" i="67"/>
  <c r="L951" i="67"/>
  <c r="L206" i="67"/>
  <c r="L341" i="67"/>
  <c r="L898" i="67"/>
  <c r="L1189" i="67"/>
  <c r="L137" i="67"/>
  <c r="L4" i="67"/>
  <c r="L349" i="67"/>
  <c r="L970" i="67"/>
  <c r="L536" i="67"/>
  <c r="L19" i="67"/>
  <c r="L968" i="67"/>
  <c r="L668" i="67"/>
  <c r="L547" i="67"/>
  <c r="L669" i="67"/>
  <c r="L68" i="67"/>
  <c r="L1294" i="67"/>
  <c r="L658" i="67"/>
  <c r="L1287" i="67"/>
  <c r="L525" i="67"/>
  <c r="L323" i="67"/>
  <c r="L969" i="67"/>
  <c r="L1301" i="67"/>
  <c r="L1016" i="67"/>
  <c r="L1360" i="67"/>
  <c r="L325" i="67"/>
  <c r="L571" i="67"/>
  <c r="L1258" i="67"/>
  <c r="L1305" i="67"/>
  <c r="L1197" i="67"/>
  <c r="L333" i="67"/>
  <c r="L175" i="67"/>
  <c r="L601" i="67"/>
  <c r="L270" i="67"/>
  <c r="L899" i="67"/>
  <c r="L210" i="67"/>
  <c r="L685" i="67"/>
  <c r="L1309" i="67"/>
  <c r="L526" i="67"/>
  <c r="L527" i="67"/>
  <c r="L92" i="67"/>
  <c r="L531" i="67"/>
  <c r="L267" i="67"/>
  <c r="L940" i="67"/>
  <c r="L34" i="67"/>
  <c r="L523" i="67"/>
  <c r="L692" i="67"/>
  <c r="L1282" i="67"/>
  <c r="L328" i="67"/>
  <c r="L178" i="67"/>
  <c r="L495" i="67"/>
  <c r="L583" i="67"/>
  <c r="L332" i="67"/>
  <c r="L722" i="67"/>
  <c r="L569" i="67"/>
  <c r="L676" i="67"/>
  <c r="L522" i="67"/>
  <c r="L524" i="67"/>
  <c r="L154" i="67"/>
  <c r="L653" i="67"/>
  <c r="L557" i="67"/>
  <c r="L324" i="67"/>
  <c r="L489" i="67"/>
  <c r="L215" i="67"/>
  <c r="L975" i="67"/>
  <c r="L1277" i="67"/>
  <c r="L929" i="67"/>
  <c r="L993" i="67"/>
  <c r="L936" i="67"/>
  <c r="L962" i="67"/>
  <c r="L1198" i="67"/>
  <c r="L241" i="67"/>
  <c r="L13" i="67"/>
  <c r="L123" i="67"/>
  <c r="L998" i="67"/>
  <c r="L1311" i="67"/>
  <c r="L697" i="67"/>
  <c r="L404" i="67"/>
  <c r="L564" i="67"/>
  <c r="L350" i="67"/>
  <c r="L900" i="67"/>
  <c r="L723" i="67"/>
  <c r="L271" i="67"/>
  <c r="L79" i="67"/>
  <c r="L600" i="67"/>
  <c r="L1006" i="67"/>
  <c r="L351" i="67"/>
  <c r="L299" i="67"/>
  <c r="L1344" i="67"/>
  <c r="L901" i="67"/>
  <c r="L352" i="67"/>
  <c r="L335" i="67"/>
  <c r="L344" i="67"/>
  <c r="L487" i="67"/>
  <c r="L501" i="67"/>
  <c r="L363" i="67"/>
  <c r="L627" i="67"/>
  <c r="L628" i="67"/>
  <c r="L939" i="67"/>
  <c r="L575" i="67"/>
  <c r="L841" i="67"/>
  <c r="L1357" i="67"/>
  <c r="L1004" i="67"/>
  <c r="L365" i="67"/>
  <c r="L182" i="67"/>
  <c r="L1195" i="67"/>
  <c r="L512" i="67"/>
  <c r="L986" i="67"/>
  <c r="L336" i="67"/>
  <c r="L994" i="67"/>
  <c r="L1359" i="67"/>
  <c r="L303" i="67"/>
  <c r="L224" i="67"/>
  <c r="L902" i="67"/>
  <c r="L179" i="67"/>
  <c r="L615" i="67"/>
  <c r="L903" i="67"/>
  <c r="L220" i="67"/>
  <c r="L84" i="67"/>
  <c r="L329" i="67"/>
  <c r="L234" i="67"/>
  <c r="L787" i="67"/>
  <c r="L954" i="67"/>
  <c r="L159" i="67"/>
  <c r="L867" i="67"/>
  <c r="L530" i="67"/>
  <c r="L292" i="67"/>
  <c r="L502" i="67"/>
  <c r="L655" i="67"/>
  <c r="L537" i="67"/>
  <c r="L863" i="67"/>
  <c r="L490" i="67"/>
  <c r="L1345" i="67"/>
  <c r="L45" i="67"/>
  <c r="L724" i="67"/>
  <c r="L622" i="67"/>
  <c r="L183" i="67"/>
  <c r="L1363" i="67"/>
  <c r="L552" i="67"/>
  <c r="L1008" i="67"/>
  <c r="L46" i="67"/>
  <c r="L491" i="67"/>
  <c r="L538" i="67"/>
  <c r="L1325" i="67"/>
  <c r="L56" i="67"/>
  <c r="L503" i="67"/>
  <c r="L485" i="67"/>
  <c r="L659" i="67"/>
  <c r="L334" i="67"/>
  <c r="L1229" i="67"/>
  <c r="L539" i="67"/>
  <c r="L1199" i="67"/>
  <c r="L814" i="67"/>
  <c r="L231" i="67"/>
  <c r="L904" i="67"/>
  <c r="L59" i="67"/>
  <c r="L532" i="67"/>
  <c r="L629" i="67"/>
  <c r="L630" i="67"/>
  <c r="L712" i="67"/>
  <c r="L60" i="67"/>
  <c r="L61" i="67"/>
  <c r="L199" i="67"/>
  <c r="L113" i="67"/>
  <c r="L39" i="67"/>
  <c r="L966" i="67"/>
  <c r="L958" i="67"/>
  <c r="L194" i="67"/>
  <c r="L561" i="67"/>
  <c r="L946" i="67"/>
  <c r="L995" i="67"/>
  <c r="L256" i="67"/>
  <c r="L865" i="67"/>
  <c r="L211" i="67"/>
  <c r="L788" i="67"/>
  <c r="L957" i="67"/>
  <c r="L905" i="67"/>
  <c r="L533" i="67"/>
  <c r="L305" i="67"/>
  <c r="L1346" i="67"/>
  <c r="L572" i="67"/>
  <c r="L110" i="67"/>
  <c r="L12" i="67"/>
  <c r="L82" i="67"/>
  <c r="L504" i="67"/>
  <c r="L169" i="67"/>
  <c r="L1295" i="67"/>
  <c r="L364" i="67"/>
  <c r="L850" i="67"/>
  <c r="L86" i="67"/>
  <c r="L1159" i="67"/>
  <c r="L906" i="67"/>
  <c r="L133" i="67"/>
  <c r="L670" i="67"/>
  <c r="L1362" i="67"/>
  <c r="L907" i="67"/>
  <c r="L671" i="67"/>
  <c r="L369" i="67"/>
  <c r="L337" i="67"/>
  <c r="L963" i="67"/>
  <c r="L47" i="67"/>
  <c r="L1007" i="67"/>
  <c r="L540" i="67"/>
  <c r="L218" i="67"/>
  <c r="L815" i="67"/>
  <c r="L930" i="67"/>
  <c r="L976" i="67"/>
  <c r="L214" i="67"/>
  <c r="L868" i="67"/>
  <c r="L370" i="67"/>
  <c r="L117" i="67"/>
  <c r="L1347" i="67"/>
  <c r="L567" i="67"/>
  <c r="L704" i="67"/>
  <c r="L908" i="67"/>
  <c r="L577" i="67"/>
  <c r="L816" i="67"/>
  <c r="L817" i="67"/>
  <c r="L64" i="67"/>
  <c r="L1348" i="67"/>
  <c r="L677" i="67"/>
  <c r="L116" i="67"/>
  <c r="L842" i="67"/>
  <c r="L949" i="67"/>
  <c r="L725" i="67"/>
  <c r="L48" i="67"/>
  <c r="L85" i="67"/>
  <c r="L726" i="67"/>
  <c r="L941" i="67"/>
  <c r="L727" i="67"/>
  <c r="L1069" i="67"/>
  <c r="L869" i="67"/>
  <c r="L1361" i="67"/>
  <c r="L937" i="67"/>
  <c r="L160" i="67"/>
  <c r="L728" i="67"/>
  <c r="L338" i="67"/>
  <c r="L866" i="67"/>
  <c r="L1315" i="67"/>
  <c r="L926" i="67"/>
  <c r="L306" i="67"/>
  <c r="L193" i="67"/>
  <c r="L870" i="67"/>
  <c r="L1264" i="67"/>
  <c r="L307" i="67"/>
  <c r="L1364" i="67"/>
  <c r="L152" i="67"/>
  <c r="L272" i="67"/>
  <c r="L578" i="67"/>
  <c r="L713" i="67"/>
  <c r="L134" i="67"/>
  <c r="L115" i="67"/>
  <c r="L843" i="67"/>
  <c r="L1349" i="67"/>
  <c r="L909" i="67"/>
  <c r="L859" i="67"/>
  <c r="L511" i="67"/>
  <c r="L418" i="67"/>
  <c r="L871" i="67"/>
  <c r="L681" i="67"/>
  <c r="L161" i="67"/>
  <c r="L555" i="67"/>
  <c r="L686" i="67"/>
  <c r="L419" i="67"/>
  <c r="L910" i="67"/>
  <c r="L660" i="67"/>
  <c r="L65" i="67"/>
  <c r="L652" i="67"/>
  <c r="L651" i="67"/>
  <c r="L196" i="67"/>
  <c r="L176" i="67"/>
  <c r="L789" i="67"/>
  <c r="L1234" i="67"/>
  <c r="L818" i="67"/>
  <c r="L371" i="67"/>
  <c r="L372" i="67"/>
  <c r="L279" i="67"/>
  <c r="L81" i="67"/>
  <c r="L112" i="67"/>
  <c r="L24" i="67"/>
  <c r="L832" i="67"/>
  <c r="L682" i="67"/>
  <c r="L911" i="67"/>
  <c r="L851" i="67"/>
  <c r="L492" i="67"/>
  <c r="L956" i="67"/>
  <c r="L560" i="67"/>
  <c r="L1177" i="67"/>
  <c r="L359" i="67"/>
  <c r="L1350" i="67"/>
  <c r="L1314" i="67"/>
  <c r="L268" i="67"/>
  <c r="L339" i="67"/>
  <c r="L330" i="67"/>
  <c r="L93" i="67"/>
  <c r="L238" i="67"/>
  <c r="L790" i="67"/>
  <c r="L1205" i="67"/>
  <c r="L132" i="67"/>
  <c r="L1000" i="67"/>
  <c r="L953" i="67"/>
  <c r="L809" i="67"/>
  <c r="L663" i="67"/>
  <c r="L947" i="67"/>
  <c r="L959" i="67"/>
  <c r="L872" i="67"/>
  <c r="L353" i="67"/>
  <c r="L513" i="67"/>
  <c r="L812" i="67"/>
  <c r="L308" i="67"/>
  <c r="L852" i="67"/>
  <c r="L373" i="67"/>
  <c r="L162" i="67"/>
  <c r="L49" i="67"/>
  <c r="L631" i="67"/>
  <c r="L964" i="67"/>
  <c r="L1209" i="67"/>
  <c r="L873" i="67"/>
  <c r="L327" i="67"/>
  <c r="L20" i="67"/>
  <c r="L977" i="67"/>
  <c r="L57" i="67"/>
  <c r="L374" i="67"/>
  <c r="L672" i="67"/>
  <c r="L265" i="67"/>
  <c r="L588" i="67"/>
  <c r="L912" i="67"/>
  <c r="L698" i="67"/>
  <c r="L874" i="67"/>
  <c r="L264" i="67"/>
  <c r="L844" i="67"/>
  <c r="L819" i="67"/>
  <c r="L942" i="67"/>
  <c r="L354" i="67"/>
  <c r="L553" i="67"/>
  <c r="L573" i="67"/>
  <c r="L342" i="67"/>
  <c r="L729" i="67"/>
  <c r="L375" i="67"/>
  <c r="L376" i="67"/>
  <c r="L913" i="67"/>
  <c r="L290" i="67"/>
  <c r="L111" i="67"/>
  <c r="L263" i="67"/>
  <c r="L1222" i="67"/>
  <c r="L1280" i="67"/>
  <c r="L705" i="67"/>
  <c r="L579" i="67"/>
  <c r="L309" i="67"/>
  <c r="L258" i="67"/>
  <c r="L623" i="67"/>
  <c r="L168" i="67"/>
  <c r="L562" i="67"/>
  <c r="L845" i="67"/>
  <c r="L541" i="67"/>
  <c r="L27" i="67"/>
  <c r="L83" i="67"/>
  <c r="L924" i="67"/>
  <c r="L322" i="67"/>
  <c r="L693" i="67"/>
  <c r="L687" i="67"/>
  <c r="L656" i="67"/>
  <c r="L864" i="67"/>
  <c r="L88" i="67"/>
  <c r="L1070" i="67"/>
  <c r="L377" i="67"/>
  <c r="L296" i="67"/>
  <c r="L996" i="67"/>
  <c r="L944" i="67"/>
  <c r="L791" i="67"/>
  <c r="L1351" i="67"/>
  <c r="L1239" i="67"/>
  <c r="L730" i="67"/>
  <c r="L706" i="67"/>
  <c r="L41" i="67"/>
  <c r="L253" i="67"/>
  <c r="L1071" i="67"/>
  <c r="L26" i="67"/>
  <c r="L44" i="67"/>
  <c r="L925" i="67"/>
  <c r="L585" i="67"/>
  <c r="L340" i="67"/>
  <c r="L978" i="67"/>
  <c r="L784" i="67"/>
  <c r="L378" i="67"/>
  <c r="L820" i="67"/>
  <c r="L216" i="67"/>
  <c r="L87" i="67"/>
  <c r="L792" i="67"/>
  <c r="L938" i="67"/>
  <c r="L1297" i="67"/>
  <c r="L997" i="67"/>
  <c r="L1291" i="67"/>
  <c r="L793" i="67"/>
  <c r="L75" i="67"/>
  <c r="L1035" i="67"/>
  <c r="L1072" i="67"/>
  <c r="L833" i="67"/>
  <c r="L208" i="67"/>
  <c r="L632" i="67"/>
  <c r="L528" i="67"/>
  <c r="L360" i="67"/>
  <c r="L331" i="67"/>
  <c r="L846" i="67"/>
  <c r="L1041" i="67"/>
  <c r="L1056" i="67"/>
  <c r="L1073" i="67"/>
  <c r="L1074" i="67"/>
  <c r="L1057" i="67"/>
  <c r="L1049" i="67"/>
  <c r="L1067" i="67"/>
  <c r="L1037" i="67"/>
  <c r="L261" i="67"/>
  <c r="L379" i="67"/>
  <c r="L201" i="67"/>
  <c r="L1075" i="67"/>
  <c r="L821" i="67"/>
  <c r="L673" i="67"/>
  <c r="L1040" i="67"/>
  <c r="L119" i="67"/>
  <c r="L1076" i="67"/>
  <c r="L1077" i="67"/>
  <c r="L574" i="67"/>
  <c r="L714" i="67"/>
  <c r="L8" i="67"/>
  <c r="L366" i="67"/>
  <c r="L1302" i="67"/>
  <c r="L1078" i="67"/>
  <c r="L262" i="67"/>
  <c r="L1318" i="67"/>
  <c r="L31" i="67"/>
  <c r="L294" i="67"/>
  <c r="L240" i="67"/>
  <c r="L94" i="67"/>
  <c r="L1001" i="67"/>
  <c r="L633" i="67"/>
  <c r="L731" i="67"/>
  <c r="L124" i="67"/>
  <c r="L138" i="67"/>
  <c r="L400" i="67"/>
  <c r="L257" i="67"/>
  <c r="L95" i="67"/>
  <c r="L219" i="67"/>
  <c r="L914" i="67"/>
  <c r="L380" i="67"/>
  <c r="L542" i="67"/>
  <c r="L1251" i="67"/>
  <c r="L163" i="67"/>
  <c r="L140" i="67"/>
  <c r="L254" i="67"/>
  <c r="L1211" i="67"/>
  <c r="L794" i="67"/>
  <c r="L822" i="67"/>
  <c r="L875" i="67"/>
  <c r="L96" i="67"/>
  <c r="L945" i="67"/>
  <c r="L143" i="67"/>
  <c r="L153" i="67"/>
  <c r="L550" i="67"/>
  <c r="L823" i="67"/>
  <c r="L97" i="67"/>
  <c r="L484" i="67"/>
  <c r="L1184" i="67"/>
  <c r="L505" i="67"/>
  <c r="L699" i="67"/>
  <c r="L381" i="67"/>
  <c r="L355" i="67"/>
  <c r="L876" i="67"/>
  <c r="L198" i="67"/>
  <c r="L648" i="67"/>
  <c r="L361" i="67"/>
  <c r="L367" i="67"/>
  <c r="L164" i="67"/>
  <c r="L915" i="67"/>
  <c r="L732" i="67"/>
  <c r="L127" i="67"/>
  <c r="L205" i="67"/>
  <c r="L108" i="67"/>
  <c r="L733" i="67"/>
  <c r="L616" i="67"/>
  <c r="L1058" i="67"/>
  <c r="L10" i="67"/>
  <c r="L657" i="67"/>
  <c r="L649" i="67"/>
  <c r="L488" i="67"/>
  <c r="L148" i="67"/>
  <c r="L688" i="67"/>
  <c r="L188" i="67"/>
  <c r="L486" i="67"/>
  <c r="L979" i="67"/>
  <c r="L808" i="67"/>
  <c r="L589" i="67"/>
  <c r="L172" i="67"/>
  <c r="L89" i="67"/>
  <c r="L734" i="67"/>
  <c r="L568" i="67"/>
  <c r="L120" i="67"/>
  <c r="L191" i="67"/>
  <c r="L1210" i="67"/>
  <c r="L735" i="67"/>
  <c r="L603" i="67"/>
  <c r="L990" i="67"/>
  <c r="L382" i="67"/>
  <c r="L634" i="67"/>
  <c r="L7" i="67"/>
  <c r="L184" i="67"/>
  <c r="L301" i="67"/>
  <c r="L700" i="67"/>
  <c r="L1261" i="67"/>
  <c r="L813" i="67"/>
  <c r="L74" i="67"/>
  <c r="L1196" i="67"/>
  <c r="L122" i="67"/>
  <c r="L62" i="67"/>
  <c r="L795" i="67"/>
  <c r="L14" i="67"/>
  <c r="L249" i="67"/>
  <c r="L1220" i="67"/>
  <c r="L584" i="67"/>
  <c r="L824" i="67"/>
  <c r="L1034" i="67"/>
  <c r="L1333" i="67"/>
  <c r="L736" i="67"/>
  <c r="L796" i="67"/>
  <c r="L834" i="67"/>
  <c r="L203" i="67"/>
  <c r="L141" i="67"/>
  <c r="L398" i="67"/>
  <c r="L173" i="67"/>
  <c r="L604" i="67"/>
  <c r="L707" i="67"/>
  <c r="L797" i="67"/>
  <c r="L1267" i="67"/>
  <c r="L15" i="67"/>
  <c r="L1079" i="67"/>
  <c r="L737" i="67"/>
  <c r="L1042" i="67"/>
  <c r="L689" i="67"/>
  <c r="L217" i="67"/>
  <c r="L973" i="67"/>
  <c r="L21" i="67"/>
  <c r="L310" i="67"/>
  <c r="L142" i="67"/>
  <c r="L635" i="67"/>
  <c r="L383" i="67"/>
  <c r="L275" i="67"/>
  <c r="L223" i="67"/>
  <c r="L847" i="67"/>
  <c r="L965" i="67"/>
  <c r="L189" i="67"/>
  <c r="L1017" i="67"/>
  <c r="L1038" i="67"/>
  <c r="L1080" i="67"/>
  <c r="L482" i="67"/>
  <c r="L548" i="67"/>
  <c r="L1228" i="67"/>
  <c r="L1015" i="67"/>
  <c r="L664" i="67"/>
  <c r="L853" i="67"/>
  <c r="L50" i="67"/>
  <c r="L738" i="67"/>
  <c r="L1352" i="67"/>
  <c r="L247" i="67"/>
  <c r="L1081" i="67"/>
  <c r="L1002" i="67"/>
  <c r="L570" i="67"/>
  <c r="L590" i="67"/>
  <c r="L1293" i="67"/>
  <c r="L185" i="67"/>
  <c r="L1204" i="67"/>
  <c r="L496" i="67"/>
  <c r="L1308" i="67"/>
  <c r="L494" i="67"/>
  <c r="L1082" i="67"/>
  <c r="L1244" i="67"/>
  <c r="L739" i="67"/>
  <c r="L204" i="67"/>
  <c r="L291" i="67"/>
  <c r="L1043" i="67"/>
  <c r="L80" i="67"/>
  <c r="L933" i="67"/>
  <c r="L1307" i="67"/>
  <c r="L624" i="67"/>
  <c r="L636" i="67"/>
  <c r="L1050" i="67"/>
  <c r="L125" i="67"/>
  <c r="L798" i="67"/>
  <c r="L1012" i="67"/>
  <c r="L799" i="67"/>
  <c r="L961" i="67"/>
  <c r="L1230" i="67"/>
  <c r="L1193" i="67"/>
  <c r="L955" i="67"/>
  <c r="L980" i="67"/>
  <c r="L144" i="67"/>
  <c r="L740" i="67"/>
  <c r="L1334" i="67"/>
  <c r="L269" i="67"/>
  <c r="L835" i="67"/>
  <c r="L848" i="67"/>
  <c r="L1247" i="67"/>
  <c r="L1224" i="67"/>
  <c r="L107" i="67"/>
  <c r="L1231" i="67"/>
  <c r="L109" i="67"/>
  <c r="L71" i="67"/>
  <c r="L29" i="67"/>
  <c r="L1214" i="67"/>
  <c r="L506" i="67"/>
  <c r="L715" i="67"/>
  <c r="L543" i="67"/>
  <c r="L1246" i="67"/>
  <c r="L1083" i="67"/>
  <c r="L105" i="67"/>
  <c r="L186" i="67"/>
  <c r="L1039" i="67"/>
  <c r="L785" i="67"/>
  <c r="L637" i="67"/>
  <c r="L877" i="67"/>
  <c r="L1252" i="67"/>
  <c r="L741" i="67"/>
  <c r="L136" i="67"/>
  <c r="L399" i="67"/>
  <c r="L549" i="67"/>
  <c r="L800" i="67"/>
  <c r="L742" i="67"/>
  <c r="L916" i="67"/>
  <c r="L156" i="67"/>
  <c r="L743" i="67"/>
  <c r="L960" i="67"/>
  <c r="L983" i="67"/>
  <c r="L1200" i="67"/>
  <c r="L1161" i="67"/>
  <c r="L151" i="67"/>
  <c r="L617" i="67"/>
  <c r="L563" i="67"/>
  <c r="L690" i="67"/>
  <c r="L694" i="67"/>
  <c r="L121" i="67"/>
  <c r="L943" i="67"/>
  <c r="L544" i="67"/>
  <c r="L638" i="67"/>
  <c r="L639" i="67"/>
  <c r="L640" i="67"/>
  <c r="L618" i="67"/>
  <c r="L708" i="67"/>
  <c r="L1281" i="67"/>
  <c r="L1221" i="67"/>
  <c r="L1236" i="67"/>
  <c r="L545" i="67"/>
  <c r="L546" i="67"/>
  <c r="L384" i="67"/>
  <c r="L1317" i="67"/>
  <c r="L30" i="67"/>
  <c r="L836" i="67"/>
  <c r="L917" i="67"/>
  <c r="L878" i="67"/>
  <c r="L1162" i="67"/>
  <c r="L1059" i="67"/>
  <c r="L801" i="67"/>
  <c r="L854" i="67"/>
  <c r="L1051" i="67"/>
  <c r="L311" i="67"/>
  <c r="L1174" i="67"/>
  <c r="L139" i="67"/>
  <c r="L825" i="67"/>
  <c r="L1013" i="67"/>
  <c r="L483" i="67"/>
  <c r="L385" i="67"/>
  <c r="L1084" i="67"/>
  <c r="L514" i="67"/>
  <c r="L1085" i="67"/>
  <c r="L76" i="67"/>
  <c r="L967" i="67"/>
  <c r="L66" i="67"/>
  <c r="L1163" i="67"/>
  <c r="L1060" i="67"/>
  <c r="L1175" i="67"/>
  <c r="L171" i="67"/>
  <c r="L1086" i="67"/>
  <c r="L1087" i="67"/>
  <c r="L744" i="67"/>
  <c r="L1088" i="67"/>
  <c r="L1329" i="67"/>
  <c r="L516" i="67"/>
  <c r="L222" i="67"/>
  <c r="L386" i="67"/>
  <c r="L1303" i="67"/>
  <c r="L131" i="67"/>
  <c r="L1160" i="67"/>
  <c r="L98" i="67"/>
  <c r="L517" i="67"/>
  <c r="L345" i="67"/>
  <c r="L1061" i="67"/>
  <c r="L170" i="67"/>
  <c r="L745" i="67"/>
  <c r="L515" i="67"/>
  <c r="L1353" i="67"/>
  <c r="L982" i="67"/>
  <c r="L67" i="67"/>
  <c r="L746" i="67"/>
  <c r="L619" i="67"/>
  <c r="L855" i="67"/>
  <c r="L180" i="67"/>
  <c r="L1223" i="67"/>
  <c r="L1089" i="67"/>
  <c r="L285" i="67"/>
  <c r="L518" i="67"/>
  <c r="L519" i="67"/>
  <c r="L1090" i="67"/>
  <c r="L1091" i="67"/>
  <c r="L1092" i="67"/>
  <c r="L1062" i="67"/>
  <c r="L1093" i="67"/>
  <c r="L1094" i="67"/>
  <c r="L1095" i="67"/>
  <c r="L1096" i="67"/>
  <c r="L520" i="67"/>
  <c r="L1185" i="67"/>
  <c r="L1097" i="67"/>
  <c r="L51" i="67"/>
  <c r="L1164" i="67"/>
  <c r="L1226" i="67"/>
  <c r="L1018" i="67"/>
  <c r="L387" i="67"/>
  <c r="L1068" i="67"/>
  <c r="L1319" i="67"/>
  <c r="L312" i="67"/>
  <c r="L507" i="67"/>
  <c r="L313" i="67"/>
  <c r="L558" i="67"/>
  <c r="L286" i="67"/>
  <c r="L1098" i="67"/>
  <c r="L1173" i="67"/>
  <c r="L287" i="67"/>
  <c r="L1165" i="67"/>
  <c r="L1166" i="67"/>
  <c r="L187" i="67"/>
  <c r="L1099" i="67"/>
  <c r="L1063" i="67"/>
  <c r="L1100" i="67"/>
  <c r="L1101" i="67"/>
  <c r="L1190" i="67"/>
  <c r="L879" i="67"/>
  <c r="L155" i="67"/>
  <c r="L856" i="67"/>
  <c r="L1102" i="67"/>
  <c r="L810" i="67"/>
  <c r="L696" i="67"/>
  <c r="L1320" i="67"/>
  <c r="L314" i="67"/>
  <c r="L1208" i="67"/>
  <c r="L1019" i="67"/>
  <c r="L1331" i="67"/>
  <c r="L665" i="67"/>
  <c r="L63" i="67"/>
  <c r="L559" i="67"/>
  <c r="L99" i="67"/>
  <c r="L100" i="67"/>
  <c r="L276" i="67"/>
  <c r="L1304" i="67"/>
  <c r="L991" i="67"/>
  <c r="L1020" i="67"/>
  <c r="L281" i="67"/>
  <c r="L1064" i="67"/>
  <c r="L1323" i="67"/>
  <c r="L1065" i="67"/>
  <c r="L432" i="67"/>
  <c r="L346" i="67"/>
  <c r="L460" i="67"/>
  <c r="L446" i="67"/>
  <c r="L434" i="67"/>
  <c r="L1358" i="67"/>
  <c r="L420" i="67"/>
  <c r="L461" i="67"/>
  <c r="L101" i="67"/>
  <c r="L462" i="67"/>
  <c r="L463" i="67"/>
  <c r="L401" i="67"/>
  <c r="L918" i="67"/>
  <c r="L1275" i="67"/>
  <c r="L435" i="67"/>
  <c r="L464" i="67"/>
  <c r="L436" i="67"/>
  <c r="L880" i="67"/>
  <c r="L465" i="67"/>
  <c r="L1023" i="67"/>
  <c r="L466" i="67"/>
  <c r="L467" i="67"/>
  <c r="L468" i="67"/>
  <c r="L469" i="67"/>
  <c r="L455" i="67"/>
  <c r="L23" i="67"/>
  <c r="L456" i="67"/>
  <c r="L405" i="67"/>
  <c r="L431" i="67"/>
  <c r="L934" i="67"/>
  <c r="L695" i="67"/>
  <c r="L881" i="67"/>
  <c r="L444" i="67"/>
  <c r="L470" i="67"/>
  <c r="L421" i="67"/>
  <c r="L417" i="67"/>
  <c r="L402" i="67"/>
  <c r="L447" i="67"/>
  <c r="L471" i="67"/>
  <c r="L1026" i="67"/>
  <c r="L410" i="67"/>
  <c r="L472" i="67"/>
  <c r="L1024" i="67"/>
  <c r="L473" i="67"/>
  <c r="L919" i="67"/>
  <c r="L422" i="67"/>
  <c r="L457" i="67"/>
  <c r="L497" i="67"/>
  <c r="L474" i="67"/>
  <c r="L423" i="67"/>
  <c r="L1270" i="67"/>
  <c r="L424" i="67"/>
  <c r="L415" i="67"/>
  <c r="L425" i="67"/>
  <c r="L448" i="67"/>
  <c r="L453" i="67"/>
  <c r="L475" i="67"/>
  <c r="L449" i="67"/>
  <c r="L445" i="67"/>
  <c r="L426" i="67"/>
  <c r="L1321" i="67"/>
  <c r="L433" i="67"/>
  <c r="L411" i="67"/>
  <c r="L427" i="67"/>
  <c r="L641" i="67"/>
  <c r="L458" i="67"/>
  <c r="L437" i="67"/>
  <c r="L476" i="67"/>
  <c r="L459" i="67"/>
  <c r="L428" i="67"/>
  <c r="L932" i="67"/>
  <c r="L412" i="67"/>
  <c r="L1326" i="67"/>
  <c r="L450" i="67"/>
  <c r="L477" i="67"/>
  <c r="L438" i="67"/>
  <c r="L1269" i="67"/>
  <c r="L1273" i="67"/>
  <c r="L605" i="67"/>
  <c r="L1271" i="67"/>
  <c r="L882" i="67"/>
  <c r="L406" i="67"/>
  <c r="L883" i="67"/>
  <c r="L811" i="67"/>
  <c r="L439" i="67"/>
  <c r="L17" i="67"/>
  <c r="L884" i="67"/>
  <c r="L451" i="67"/>
  <c r="L403" i="67"/>
  <c r="L407" i="67"/>
  <c r="L440" i="67"/>
  <c r="L1025" i="67"/>
  <c r="L408" i="67"/>
  <c r="L478" i="67"/>
  <c r="L678" i="67"/>
  <c r="L409" i="67"/>
  <c r="L441" i="67"/>
  <c r="L1260" i="67"/>
  <c r="L442" i="67"/>
  <c r="L860" i="67"/>
  <c r="L861" i="67"/>
  <c r="L259" i="67"/>
  <c r="L429" i="67"/>
  <c r="L862" i="67"/>
  <c r="L304" i="67"/>
  <c r="L114" i="67"/>
  <c r="L315" i="67"/>
  <c r="L69" i="67"/>
  <c r="L1276" i="67"/>
  <c r="L232" i="67"/>
  <c r="L413" i="67"/>
  <c r="L885" i="67"/>
  <c r="L414" i="67"/>
  <c r="L1022" i="67"/>
  <c r="L625" i="67"/>
  <c r="L701" i="67"/>
  <c r="L283" i="67"/>
  <c r="L886" i="67"/>
  <c r="L747" i="67"/>
  <c r="L1327" i="67"/>
  <c r="L242" i="67"/>
  <c r="L1322" i="67"/>
  <c r="L591" i="67"/>
  <c r="L1232" i="67"/>
  <c r="L748" i="67"/>
  <c r="L1285" i="67"/>
  <c r="L1103" i="67"/>
  <c r="L716" i="67"/>
  <c r="L430" i="67"/>
  <c r="L606" i="67"/>
  <c r="L586" i="67"/>
  <c r="L607" i="67"/>
  <c r="L580" i="67"/>
  <c r="L593" i="67"/>
  <c r="L594" i="67"/>
  <c r="L608" i="67"/>
  <c r="L595" i="67"/>
  <c r="L596" i="67"/>
  <c r="L609" i="67"/>
  <c r="L610" i="67"/>
  <c r="L611" i="67"/>
  <c r="L587" i="67"/>
  <c r="L612" i="67"/>
  <c r="L613" i="67"/>
  <c r="L927" i="67"/>
  <c r="L1212" i="67"/>
  <c r="L146" i="67"/>
  <c r="L592" i="67"/>
  <c r="L887" i="67"/>
  <c r="L888" i="67"/>
  <c r="L1186" i="67"/>
  <c r="L1335" i="67"/>
  <c r="L479" i="67"/>
  <c r="L1027" i="67"/>
  <c r="L1336" i="67"/>
  <c r="L480" i="67"/>
  <c r="L1028" i="67"/>
  <c r="L1341" i="67"/>
  <c r="L1328" i="67"/>
  <c r="L831" i="67"/>
  <c r="L1021" i="67"/>
  <c r="L273" i="67"/>
  <c r="L1245" i="67"/>
  <c r="L1167" i="67"/>
  <c r="L620" i="67"/>
  <c r="L931" i="67"/>
  <c r="L621" i="67"/>
  <c r="L229" i="67"/>
  <c r="L642" i="67"/>
  <c r="L1337" i="67"/>
  <c r="L1029" i="67"/>
  <c r="L1030" i="67"/>
  <c r="L1031" i="67"/>
  <c r="L32" i="67"/>
  <c r="L643" i="67"/>
  <c r="L889" i="67"/>
  <c r="L1338" i="67"/>
  <c r="L556" i="67"/>
  <c r="L920" i="67"/>
  <c r="L987" i="67"/>
  <c r="L1104" i="67"/>
  <c r="L1240" i="67"/>
  <c r="L388" i="67"/>
  <c r="L1105" i="67"/>
  <c r="L102" i="67"/>
  <c r="L921" i="67"/>
  <c r="L554" i="67"/>
  <c r="L981" i="67"/>
  <c r="L103" i="67"/>
  <c r="L890" i="67"/>
  <c r="L891" i="67"/>
  <c r="L650" i="67"/>
  <c r="L316" i="67"/>
  <c r="L984" i="67"/>
  <c r="L935" i="67"/>
  <c r="L783" i="67"/>
  <c r="L40" i="67"/>
  <c r="L1330" i="67"/>
  <c r="L297" i="67"/>
  <c r="L749" i="67"/>
  <c r="L1032" i="67"/>
  <c r="L1033" i="67"/>
  <c r="L356" i="67"/>
  <c r="L691" i="67"/>
  <c r="L989" i="67"/>
  <c r="L266" i="67"/>
  <c r="L70" i="67"/>
  <c r="L551" i="67"/>
  <c r="L192" i="67"/>
  <c r="L397" i="67"/>
  <c r="L750" i="67"/>
  <c r="L565" i="67"/>
  <c r="L72" i="67"/>
  <c r="L1299" i="67"/>
  <c r="L702" i="67"/>
  <c r="L709" i="67"/>
  <c r="L1052" i="67"/>
  <c r="L389" i="67"/>
  <c r="L1265" i="67"/>
  <c r="L165" i="67"/>
  <c r="L1106" i="67"/>
  <c r="L37" i="67"/>
  <c r="L1332" i="67"/>
  <c r="L1339" i="67"/>
  <c r="L77" i="67"/>
  <c r="L674" i="67"/>
  <c r="L1227" i="67"/>
  <c r="L644" i="67"/>
  <c r="L277" i="67"/>
  <c r="L390" i="67"/>
  <c r="L1107" i="67"/>
  <c r="L167" i="67"/>
  <c r="L1108" i="67"/>
  <c r="L1109" i="67"/>
  <c r="L751" i="67"/>
  <c r="L1110" i="67"/>
  <c r="L1253" i="67"/>
  <c r="L195" i="67"/>
  <c r="L298" i="67"/>
  <c r="L1354" i="67"/>
  <c r="L1066" i="67"/>
  <c r="L207" i="67"/>
  <c r="L752" i="67"/>
  <c r="L1111" i="67"/>
  <c r="L1112" i="67"/>
  <c r="L1113" i="67"/>
  <c r="L1114" i="67"/>
  <c r="L892" i="67"/>
  <c r="L893" i="67"/>
  <c r="L894" i="67"/>
  <c r="L104" i="67"/>
  <c r="L922" i="67"/>
  <c r="L347" i="67"/>
  <c r="L28" i="67"/>
  <c r="L1288" i="67"/>
  <c r="L302" i="67"/>
  <c r="L317" i="67"/>
  <c r="L950" i="67"/>
  <c r="L209" i="67"/>
  <c r="L318" i="67"/>
  <c r="L319" i="67"/>
  <c r="L1170" i="67"/>
  <c r="L1168" i="67"/>
  <c r="L443" i="67"/>
  <c r="L452" i="67"/>
  <c r="L227" i="67"/>
  <c r="L849" i="67"/>
  <c r="L826" i="67"/>
  <c r="L391" i="67"/>
  <c r="L1115" i="67"/>
  <c r="L1116" i="67"/>
  <c r="L802" i="67"/>
  <c r="L1117" i="67"/>
  <c r="L200" i="67"/>
  <c r="L1118" i="67"/>
  <c r="L149" i="67"/>
  <c r="L1119" i="67"/>
  <c r="L1171" i="67"/>
  <c r="L1262" i="67"/>
  <c r="L566" i="67"/>
  <c r="L972" i="67"/>
  <c r="L1201" i="67"/>
  <c r="L753" i="67"/>
  <c r="L392" i="67"/>
  <c r="L857" i="67"/>
  <c r="L1120" i="67"/>
  <c r="L1213" i="67"/>
  <c r="L106" i="67"/>
  <c r="L1010" i="67"/>
  <c r="L1316" i="67"/>
  <c r="L1194" i="67"/>
  <c r="L274" i="67"/>
  <c r="L754" i="67"/>
  <c r="L126" i="67"/>
  <c r="L1235" i="67"/>
  <c r="L679" i="67"/>
  <c r="L928" i="67"/>
  <c r="L1219" i="67"/>
  <c r="L755" i="67"/>
  <c r="L1121" i="67"/>
  <c r="L803" i="67"/>
  <c r="L1122" i="67"/>
  <c r="L251" i="67"/>
  <c r="L237" i="67"/>
  <c r="L1233" i="67"/>
  <c r="L1289" i="67"/>
  <c r="L393" i="67"/>
  <c r="L827" i="67"/>
  <c r="L756" i="67"/>
  <c r="L343" i="67"/>
  <c r="L1225" i="67"/>
  <c r="L828" i="67"/>
  <c r="L1123" i="67"/>
  <c r="L837" i="67"/>
  <c r="L1124" i="67"/>
  <c r="L244" i="67"/>
  <c r="L1125" i="67"/>
  <c r="L757" i="67"/>
  <c r="L829" i="67"/>
  <c r="L1178" i="67"/>
  <c r="L830" i="67"/>
  <c r="L135" i="67"/>
  <c r="L1169" i="67"/>
  <c r="L758" i="67"/>
  <c r="L1126" i="67"/>
  <c r="L759" i="67"/>
  <c r="L1312" i="67"/>
  <c r="L1306" i="67"/>
  <c r="L239" i="67"/>
  <c r="L1249" i="67"/>
  <c r="L1259" i="67"/>
  <c r="L1127" i="67"/>
  <c r="L680" i="67"/>
  <c r="L255" i="67"/>
  <c r="L952" i="67"/>
  <c r="L974" i="67"/>
  <c r="L1176" i="67"/>
  <c r="L1128" i="67"/>
  <c r="L717" i="67"/>
  <c r="L320" i="67"/>
  <c r="L1053" i="67"/>
  <c r="L1279" i="67"/>
  <c r="L1045" i="67"/>
  <c r="L1296" i="67"/>
  <c r="L508" i="67"/>
  <c r="L174" i="67"/>
  <c r="L1009" i="67"/>
  <c r="L1218" i="67"/>
  <c r="L394" i="67"/>
  <c r="L760" i="67"/>
  <c r="L1241" i="67"/>
  <c r="L52" i="67"/>
  <c r="L1129" i="67"/>
  <c r="L250" i="67"/>
  <c r="L923" i="67"/>
  <c r="L260" i="67"/>
  <c r="L73" i="67"/>
  <c r="L999" i="67"/>
  <c r="L1283" i="67"/>
  <c r="L1011" i="67"/>
  <c r="L1054" i="67"/>
  <c r="L1130" i="67"/>
  <c r="L235" i="67"/>
  <c r="L246" i="67"/>
  <c r="L1250" i="67"/>
  <c r="L395" i="67"/>
  <c r="L1044" i="67"/>
  <c r="L128" i="67"/>
  <c r="L761" i="67"/>
  <c r="L1202" i="67"/>
  <c r="L762" i="67"/>
  <c r="L763" i="67"/>
  <c r="L454" i="67"/>
  <c r="L764" i="67"/>
  <c r="L1179" i="67"/>
  <c r="L1131" i="67"/>
  <c r="L1206" i="67"/>
  <c r="L597" i="67"/>
  <c r="L765" i="67"/>
  <c r="L614" i="67"/>
  <c r="L416" i="67"/>
  <c r="L147" i="67"/>
  <c r="L661" i="67"/>
  <c r="L1298" i="67"/>
  <c r="L766" i="67"/>
  <c r="L348" i="67"/>
  <c r="L1266" i="67"/>
  <c r="L1203" i="67"/>
  <c r="L252" i="67"/>
  <c r="L1180" i="67"/>
  <c r="L1132" i="67"/>
  <c r="L767" i="67"/>
  <c r="L212" i="67"/>
  <c r="L1133" i="67"/>
  <c r="L1134" i="67"/>
  <c r="L1135" i="67"/>
  <c r="L22" i="67"/>
  <c r="L768" i="67"/>
  <c r="L230" i="67"/>
  <c r="L1003" i="67"/>
  <c r="L718" i="67"/>
  <c r="L769" i="67"/>
  <c r="L1292" i="67"/>
  <c r="L226" i="67"/>
  <c r="L858" i="67"/>
  <c r="L248" i="67"/>
  <c r="L1310" i="67"/>
  <c r="L11" i="67"/>
  <c r="L675" i="67"/>
  <c r="L245" i="67"/>
  <c r="L770" i="67"/>
  <c r="L598" i="67"/>
  <c r="L771" i="67"/>
  <c r="L772" i="67"/>
  <c r="L1136" i="67"/>
  <c r="L1284" i="67"/>
  <c r="L1237" i="67"/>
  <c r="L300" i="67"/>
  <c r="L1255" i="67"/>
  <c r="L581" i="67"/>
  <c r="L1137" i="67"/>
  <c r="L129" i="67"/>
  <c r="L521" i="67"/>
  <c r="L1046" i="67"/>
  <c r="L1138" i="67"/>
  <c r="L90" i="67"/>
  <c r="L1216" i="67"/>
  <c r="L804" i="67"/>
  <c r="L1139" i="67"/>
  <c r="L1215" i="67"/>
  <c r="L1140" i="67"/>
  <c r="L1268" i="67"/>
  <c r="L1313" i="67"/>
  <c r="L1256" i="67"/>
  <c r="L498" i="67"/>
  <c r="L703" i="67"/>
  <c r="L1243" i="67"/>
  <c r="L166" i="67"/>
  <c r="L1257" i="67"/>
  <c r="L1274" i="67"/>
  <c r="L357" i="67"/>
  <c r="L1248" i="67"/>
  <c r="L1141" i="67"/>
  <c r="L805" i="67"/>
  <c r="L1192" i="67"/>
  <c r="L1142" i="67"/>
  <c r="L1217" i="67"/>
  <c r="L236" i="67"/>
  <c r="L150" i="67"/>
  <c r="L1143" i="67"/>
  <c r="L773" i="67"/>
  <c r="L280" i="67"/>
  <c r="L1144" i="67"/>
  <c r="L1263" i="67"/>
  <c r="L774" i="67"/>
  <c r="L5" i="67"/>
  <c r="L499" i="67"/>
  <c r="L1272" i="67"/>
  <c r="L1242" i="67"/>
  <c r="L806" i="67"/>
  <c r="L1254" i="67"/>
  <c r="L509" i="67"/>
  <c r="L228" i="67"/>
  <c r="L1145" i="67"/>
  <c r="L1146" i="67"/>
  <c r="L321" i="67"/>
  <c r="L1191" i="67"/>
  <c r="L295" i="67"/>
  <c r="L1036" i="67"/>
  <c r="L1238" i="67"/>
  <c r="L971" i="67"/>
  <c r="L1147" i="67"/>
  <c r="L807" i="67"/>
  <c r="L1047" i="67"/>
  <c r="L1278" i="67"/>
  <c r="L33" i="67"/>
  <c r="L1181" i="67"/>
  <c r="L1055" i="67"/>
  <c r="L1048" i="67"/>
  <c r="L1172" i="67"/>
  <c r="L1187" i="67"/>
  <c r="L1148" i="67"/>
  <c r="L1149" i="67"/>
  <c r="L368" i="67"/>
  <c r="L1150" i="67"/>
  <c r="L1151" i="67"/>
  <c r="L481" i="67"/>
  <c r="L1152" i="67"/>
  <c r="L1153" i="67"/>
  <c r="L775" i="67"/>
  <c r="L1154" i="67"/>
  <c r="L1155" i="67"/>
  <c r="L38" i="67"/>
  <c r="L1156" i="67"/>
  <c r="L53" i="67"/>
  <c r="L510" i="67"/>
  <c r="L190" i="67"/>
  <c r="L776" i="67"/>
  <c r="L777" i="67"/>
  <c r="L42" i="67"/>
  <c r="L778" i="67"/>
  <c r="L779" i="67"/>
  <c r="L288" i="67"/>
  <c r="L780" i="67"/>
  <c r="L1157" i="67"/>
  <c r="L1005" i="67"/>
  <c r="L197" i="67"/>
  <c r="L838" i="67"/>
  <c r="L988" i="67"/>
  <c r="L54" i="67"/>
  <c r="L1182" i="67"/>
  <c r="L396" i="67"/>
  <c r="L781" i="67"/>
  <c r="L500" i="67"/>
  <c r="L710" i="67"/>
  <c r="L1158" i="67"/>
  <c r="L1183" i="67"/>
  <c r="L782" i="67"/>
  <c r="L233" i="67"/>
  <c r="L55" i="67"/>
  <c r="L1300" i="67"/>
  <c r="K118" i="67" l="1"/>
  <c r="K289" i="67"/>
  <c r="K626" i="67"/>
  <c r="K35" i="67"/>
  <c r="K646" i="67"/>
  <c r="K719" i="67"/>
  <c r="K202" i="67"/>
  <c r="K711" i="67"/>
  <c r="K1014" i="67"/>
  <c r="K91" i="67"/>
  <c r="K43" i="67"/>
  <c r="K157" i="67"/>
  <c r="K992" i="67"/>
  <c r="K895" i="67"/>
  <c r="K362" i="67"/>
  <c r="K662" i="67"/>
  <c r="K985" i="67"/>
  <c r="K720" i="67"/>
  <c r="K667" i="67"/>
  <c r="K225" i="67"/>
  <c r="K181" i="67"/>
  <c r="K493" i="67"/>
  <c r="K1324" i="67"/>
  <c r="K1355" i="67"/>
  <c r="K645" i="67"/>
  <c r="K1207" i="67"/>
  <c r="K576" i="67"/>
  <c r="K666" i="67"/>
  <c r="K683" i="67"/>
  <c r="K130" i="67"/>
  <c r="K602" i="67"/>
  <c r="K158" i="67"/>
  <c r="K896" i="67"/>
  <c r="K839" i="67"/>
  <c r="K145" i="67"/>
  <c r="K840" i="67"/>
  <c r="K1342" i="67"/>
  <c r="K221" i="67"/>
  <c r="K684" i="67"/>
  <c r="K897" i="67"/>
  <c r="K293" i="67"/>
  <c r="K1356" i="67"/>
  <c r="K786" i="67"/>
  <c r="K534" i="67"/>
  <c r="K213" i="67"/>
  <c r="K177" i="67"/>
  <c r="K58" i="67"/>
  <c r="K284" i="67"/>
  <c r="K948" i="67"/>
  <c r="K1188" i="67"/>
  <c r="K243" i="67"/>
  <c r="K529" i="67"/>
  <c r="K647" i="67"/>
  <c r="K599" i="67"/>
  <c r="K1343" i="67"/>
  <c r="K721" i="67"/>
  <c r="K1286" i="67"/>
  <c r="K78" i="67"/>
  <c r="K535" i="67"/>
  <c r="K36" i="67"/>
  <c r="K326" i="67"/>
  <c r="K358" i="67"/>
  <c r="K654" i="67"/>
  <c r="K9" i="67"/>
  <c r="K25" i="67"/>
  <c r="K16" i="67"/>
  <c r="K1340" i="67"/>
  <c r="K582" i="67"/>
  <c r="K282" i="67"/>
  <c r="K278" i="67"/>
  <c r="K1290" i="67"/>
  <c r="K6" i="67"/>
  <c r="K18" i="67"/>
  <c r="K951" i="67"/>
  <c r="K206" i="67"/>
  <c r="K341" i="67"/>
  <c r="K898" i="67"/>
  <c r="K1189" i="67"/>
  <c r="K137" i="67"/>
  <c r="K4" i="67"/>
  <c r="K349" i="67"/>
  <c r="K970" i="67"/>
  <c r="K536" i="67"/>
  <c r="K19" i="67"/>
  <c r="K968" i="67"/>
  <c r="K668" i="67"/>
  <c r="K547" i="67"/>
  <c r="K669" i="67"/>
  <c r="K68" i="67"/>
  <c r="K1294" i="67"/>
  <c r="K658" i="67"/>
  <c r="K1287" i="67"/>
  <c r="K525" i="67"/>
  <c r="K323" i="67"/>
  <c r="K969" i="67"/>
  <c r="K1301" i="67"/>
  <c r="K1016" i="67"/>
  <c r="K1360" i="67"/>
  <c r="K325" i="67"/>
  <c r="K571" i="67"/>
  <c r="K1258" i="67"/>
  <c r="K1305" i="67"/>
  <c r="K1197" i="67"/>
  <c r="K333" i="67"/>
  <c r="K175" i="67"/>
  <c r="K601" i="67"/>
  <c r="K270" i="67"/>
  <c r="K899" i="67"/>
  <c r="K210" i="67"/>
  <c r="K685" i="67"/>
  <c r="K1309" i="67"/>
  <c r="K526" i="67"/>
  <c r="K527" i="67"/>
  <c r="K92" i="67"/>
  <c r="K531" i="67"/>
  <c r="K267" i="67"/>
  <c r="K940" i="67"/>
  <c r="K34" i="67"/>
  <c r="K523" i="67"/>
  <c r="K692" i="67"/>
  <c r="K1282" i="67"/>
  <c r="K328" i="67"/>
  <c r="K178" i="67"/>
  <c r="K495" i="67"/>
  <c r="K583" i="67"/>
  <c r="K332" i="67"/>
  <c r="K722" i="67"/>
  <c r="K569" i="67"/>
  <c r="K676" i="67"/>
  <c r="K522" i="67"/>
  <c r="K524" i="67"/>
  <c r="K154" i="67"/>
  <c r="K653" i="67"/>
  <c r="K557" i="67"/>
  <c r="K324" i="67"/>
  <c r="K489" i="67"/>
  <c r="K215" i="67"/>
  <c r="K975" i="67"/>
  <c r="K1277" i="67"/>
  <c r="K929" i="67"/>
  <c r="K993" i="67"/>
  <c r="K936" i="67"/>
  <c r="K962" i="67"/>
  <c r="K1198" i="67"/>
  <c r="K241" i="67"/>
  <c r="K13" i="67"/>
  <c r="K123" i="67"/>
  <c r="K998" i="67"/>
  <c r="K1311" i="67"/>
  <c r="K697" i="67"/>
  <c r="K404" i="67"/>
  <c r="K564" i="67"/>
  <c r="K350" i="67"/>
  <c r="K900" i="67"/>
  <c r="K723" i="67"/>
  <c r="K271" i="67"/>
  <c r="K79" i="67"/>
  <c r="K600" i="67"/>
  <c r="K1006" i="67"/>
  <c r="K351" i="67"/>
  <c r="K299" i="67"/>
  <c r="K1344" i="67"/>
  <c r="K901" i="67"/>
  <c r="K352" i="67"/>
  <c r="K335" i="67"/>
  <c r="K344" i="67"/>
  <c r="K487" i="67"/>
  <c r="K501" i="67"/>
  <c r="K363" i="67"/>
  <c r="K627" i="67"/>
  <c r="K628" i="67"/>
  <c r="K939" i="67"/>
  <c r="K575" i="67"/>
  <c r="K841" i="67"/>
  <c r="K1357" i="67"/>
  <c r="K1004" i="67"/>
  <c r="K365" i="67"/>
  <c r="K182" i="67"/>
  <c r="K1195" i="67"/>
  <c r="K512" i="67"/>
  <c r="K986" i="67"/>
  <c r="K336" i="67"/>
  <c r="K994" i="67"/>
  <c r="K1359" i="67"/>
  <c r="K303" i="67"/>
  <c r="K224" i="67"/>
  <c r="K902" i="67"/>
  <c r="K179" i="67"/>
  <c r="K615" i="67"/>
  <c r="K903" i="67"/>
  <c r="K220" i="67"/>
  <c r="K84" i="67"/>
  <c r="K329" i="67"/>
  <c r="K234" i="67"/>
  <c r="K787" i="67"/>
  <c r="K954" i="67"/>
  <c r="K159" i="67"/>
  <c r="K867" i="67"/>
  <c r="K530" i="67"/>
  <c r="K292" i="67"/>
  <c r="K502" i="67"/>
  <c r="K655" i="67"/>
  <c r="K537" i="67"/>
  <c r="K863" i="67"/>
  <c r="K490" i="67"/>
  <c r="K1345" i="67"/>
  <c r="K45" i="67"/>
  <c r="K724" i="67"/>
  <c r="K622" i="67"/>
  <c r="K183" i="67"/>
  <c r="K1363" i="67"/>
  <c r="K552" i="67"/>
  <c r="K1008" i="67"/>
  <c r="K46" i="67"/>
  <c r="K491" i="67"/>
  <c r="K538" i="67"/>
  <c r="K1325" i="67"/>
  <c r="K56" i="67"/>
  <c r="K503" i="67"/>
  <c r="K485" i="67"/>
  <c r="K659" i="67"/>
  <c r="K334" i="67"/>
  <c r="K1229" i="67"/>
  <c r="K539" i="67"/>
  <c r="K1199" i="67"/>
  <c r="K814" i="67"/>
  <c r="K231" i="67"/>
  <c r="K904" i="67"/>
  <c r="K59" i="67"/>
  <c r="K532" i="67"/>
  <c r="K629" i="67"/>
  <c r="K630" i="67"/>
  <c r="K712" i="67"/>
  <c r="K60" i="67"/>
  <c r="K61" i="67"/>
  <c r="K199" i="67"/>
  <c r="K113" i="67"/>
  <c r="K39" i="67"/>
  <c r="K966" i="67"/>
  <c r="K958" i="67"/>
  <c r="K194" i="67"/>
  <c r="K561" i="67"/>
  <c r="K946" i="67"/>
  <c r="K995" i="67"/>
  <c r="K256" i="67"/>
  <c r="K865" i="67"/>
  <c r="K211" i="67"/>
  <c r="K788" i="67"/>
  <c r="K957" i="67"/>
  <c r="K905" i="67"/>
  <c r="K533" i="67"/>
  <c r="K305" i="67"/>
  <c r="K1346" i="67"/>
  <c r="K572" i="67"/>
  <c r="K110" i="67"/>
  <c r="K12" i="67"/>
  <c r="K82" i="67"/>
  <c r="K504" i="67"/>
  <c r="K169" i="67"/>
  <c r="K1295" i="67"/>
  <c r="K364" i="67"/>
  <c r="K850" i="67"/>
  <c r="K86" i="67"/>
  <c r="K1159" i="67"/>
  <c r="K906" i="67"/>
  <c r="K133" i="67"/>
  <c r="K670" i="67"/>
  <c r="K1362" i="67"/>
  <c r="K907" i="67"/>
  <c r="K671" i="67"/>
  <c r="K369" i="67"/>
  <c r="K337" i="67"/>
  <c r="K963" i="67"/>
  <c r="K47" i="67"/>
  <c r="K1007" i="67"/>
  <c r="K540" i="67"/>
  <c r="K218" i="67"/>
  <c r="K815" i="67"/>
  <c r="K930" i="67"/>
  <c r="K976" i="67"/>
  <c r="K214" i="67"/>
  <c r="K868" i="67"/>
  <c r="K370" i="67"/>
  <c r="K117" i="67"/>
  <c r="K1347" i="67"/>
  <c r="K567" i="67"/>
  <c r="K704" i="67"/>
  <c r="K908" i="67"/>
  <c r="K577" i="67"/>
  <c r="K816" i="67"/>
  <c r="K817" i="67"/>
  <c r="K64" i="67"/>
  <c r="K1348" i="67"/>
  <c r="K677" i="67"/>
  <c r="K116" i="67"/>
  <c r="K842" i="67"/>
  <c r="K949" i="67"/>
  <c r="K725" i="67"/>
  <c r="K48" i="67"/>
  <c r="K85" i="67"/>
  <c r="K726" i="67"/>
  <c r="K941" i="67"/>
  <c r="K727" i="67"/>
  <c r="K1069" i="67"/>
  <c r="K869" i="67"/>
  <c r="K1361" i="67"/>
  <c r="K937" i="67"/>
  <c r="K160" i="67"/>
  <c r="K728" i="67"/>
  <c r="K338" i="67"/>
  <c r="K866" i="67"/>
  <c r="K1315" i="67"/>
  <c r="K926" i="67"/>
  <c r="K306" i="67"/>
  <c r="K193" i="67"/>
  <c r="K870" i="67"/>
  <c r="K1264" i="67"/>
  <c r="K307" i="67"/>
  <c r="K1364" i="67"/>
  <c r="K152" i="67"/>
  <c r="K272" i="67"/>
  <c r="K578" i="67"/>
  <c r="K713" i="67"/>
  <c r="K134" i="67"/>
  <c r="K115" i="67"/>
  <c r="K843" i="67"/>
  <c r="K1349" i="67"/>
  <c r="K909" i="67"/>
  <c r="K859" i="67"/>
  <c r="K511" i="67"/>
  <c r="K418" i="67"/>
  <c r="K871" i="67"/>
  <c r="K681" i="67"/>
  <c r="K161" i="67"/>
  <c r="K555" i="67"/>
  <c r="K686" i="67"/>
  <c r="K419" i="67"/>
  <c r="K910" i="67"/>
  <c r="K660" i="67"/>
  <c r="K65" i="67"/>
  <c r="K652" i="67"/>
  <c r="K651" i="67"/>
  <c r="K196" i="67"/>
  <c r="K176" i="67"/>
  <c r="K789" i="67"/>
  <c r="K1234" i="67"/>
  <c r="K818" i="67"/>
  <c r="K371" i="67"/>
  <c r="K372" i="67"/>
  <c r="K279" i="67"/>
  <c r="K81" i="67"/>
  <c r="K112" i="67"/>
  <c r="K24" i="67"/>
  <c r="K832" i="67"/>
  <c r="K682" i="67"/>
  <c r="K911" i="67"/>
  <c r="K851" i="67"/>
  <c r="K492" i="67"/>
  <c r="K956" i="67"/>
  <c r="K560" i="67"/>
  <c r="K1177" i="67"/>
  <c r="K359" i="67"/>
  <c r="K1350" i="67"/>
  <c r="K1314" i="67"/>
  <c r="K268" i="67"/>
  <c r="K339" i="67"/>
  <c r="K330" i="67"/>
  <c r="K93" i="67"/>
  <c r="K238" i="67"/>
  <c r="K790" i="67"/>
  <c r="K1205" i="67"/>
  <c r="K132" i="67"/>
  <c r="K1000" i="67"/>
  <c r="K953" i="67"/>
  <c r="K809" i="67"/>
  <c r="K663" i="67"/>
  <c r="K947" i="67"/>
  <c r="K959" i="67"/>
  <c r="K872" i="67"/>
  <c r="K353" i="67"/>
  <c r="K513" i="67"/>
  <c r="K812" i="67"/>
  <c r="K308" i="67"/>
  <c r="K852" i="67"/>
  <c r="K373" i="67"/>
  <c r="K162" i="67"/>
  <c r="K49" i="67"/>
  <c r="K631" i="67"/>
  <c r="K964" i="67"/>
  <c r="K1209" i="67"/>
  <c r="K873" i="67"/>
  <c r="K327" i="67"/>
  <c r="K20" i="67"/>
  <c r="K977" i="67"/>
  <c r="K57" i="67"/>
  <c r="K374" i="67"/>
  <c r="K672" i="67"/>
  <c r="K265" i="67"/>
  <c r="K588" i="67"/>
  <c r="K912" i="67"/>
  <c r="K698" i="67"/>
  <c r="K874" i="67"/>
  <c r="K264" i="67"/>
  <c r="K844" i="67"/>
  <c r="K819" i="67"/>
  <c r="K942" i="67"/>
  <c r="K354" i="67"/>
  <c r="K553" i="67"/>
  <c r="K573" i="67"/>
  <c r="K342" i="67"/>
  <c r="K729" i="67"/>
  <c r="K375" i="67"/>
  <c r="K376" i="67"/>
  <c r="K913" i="67"/>
  <c r="K290" i="67"/>
  <c r="K111" i="67"/>
  <c r="K263" i="67"/>
  <c r="K1222" i="67"/>
  <c r="K1280" i="67"/>
  <c r="K705" i="67"/>
  <c r="K579" i="67"/>
  <c r="K309" i="67"/>
  <c r="K258" i="67"/>
  <c r="K623" i="67"/>
  <c r="K168" i="67"/>
  <c r="K562" i="67"/>
  <c r="K845" i="67"/>
  <c r="K541" i="67"/>
  <c r="K27" i="67"/>
  <c r="K83" i="67"/>
  <c r="K924" i="67"/>
  <c r="K322" i="67"/>
  <c r="K693" i="67"/>
  <c r="K687" i="67"/>
  <c r="K656" i="67"/>
  <c r="K864" i="67"/>
  <c r="K88" i="67"/>
  <c r="K1070" i="67"/>
  <c r="K377" i="67"/>
  <c r="K296" i="67"/>
  <c r="K996" i="67"/>
  <c r="K944" i="67"/>
  <c r="K791" i="67"/>
  <c r="K1351" i="67"/>
  <c r="K1239" i="67"/>
  <c r="K730" i="67"/>
  <c r="K706" i="67"/>
  <c r="K41" i="67"/>
  <c r="K253" i="67"/>
  <c r="K1071" i="67"/>
  <c r="K26" i="67"/>
  <c r="K44" i="67"/>
  <c r="K925" i="67"/>
  <c r="K585" i="67"/>
  <c r="K340" i="67"/>
  <c r="K978" i="67"/>
  <c r="K784" i="67"/>
  <c r="K378" i="67"/>
  <c r="K820" i="67"/>
  <c r="K216" i="67"/>
  <c r="K87" i="67"/>
  <c r="K792" i="67"/>
  <c r="K938" i="67"/>
  <c r="K1297" i="67"/>
  <c r="K997" i="67"/>
  <c r="K1291" i="67"/>
  <c r="K793" i="67"/>
  <c r="K75" i="67"/>
  <c r="K1035" i="67"/>
  <c r="K1072" i="67"/>
  <c r="K833" i="67"/>
  <c r="K208" i="67"/>
  <c r="K632" i="67"/>
  <c r="K528" i="67"/>
  <c r="K360" i="67"/>
  <c r="K331" i="67"/>
  <c r="K846" i="67"/>
  <c r="K1041" i="67"/>
  <c r="K1056" i="67"/>
  <c r="K1073" i="67"/>
  <c r="K1074" i="67"/>
  <c r="K1057" i="67"/>
  <c r="K1049" i="67"/>
  <c r="K1067" i="67"/>
  <c r="K1037" i="67"/>
  <c r="K261" i="67"/>
  <c r="K379" i="67"/>
  <c r="K201" i="67"/>
  <c r="K1075" i="67"/>
  <c r="K821" i="67"/>
  <c r="K673" i="67"/>
  <c r="K1040" i="67"/>
  <c r="K119" i="67"/>
  <c r="K1076" i="67"/>
  <c r="K1077" i="67"/>
  <c r="K574" i="67"/>
  <c r="K714" i="67"/>
  <c r="K8" i="67"/>
  <c r="K366" i="67"/>
  <c r="K1302" i="67"/>
  <c r="K1078" i="67"/>
  <c r="K262" i="67"/>
  <c r="K1318" i="67"/>
  <c r="K31" i="67"/>
  <c r="K294" i="67"/>
  <c r="K240" i="67"/>
  <c r="K94" i="67"/>
  <c r="K1001" i="67"/>
  <c r="K633" i="67"/>
  <c r="K731" i="67"/>
  <c r="K124" i="67"/>
  <c r="K138" i="67"/>
  <c r="K400" i="67"/>
  <c r="K257" i="67"/>
  <c r="K95" i="67"/>
  <c r="K219" i="67"/>
  <c r="K914" i="67"/>
  <c r="K380" i="67"/>
  <c r="K542" i="67"/>
  <c r="K1251" i="67"/>
  <c r="K163" i="67"/>
  <c r="K140" i="67"/>
  <c r="K254" i="67"/>
  <c r="K1211" i="67"/>
  <c r="K794" i="67"/>
  <c r="K822" i="67"/>
  <c r="K875" i="67"/>
  <c r="K96" i="67"/>
  <c r="K945" i="67"/>
  <c r="K143" i="67"/>
  <c r="K153" i="67"/>
  <c r="K550" i="67"/>
  <c r="K823" i="67"/>
  <c r="K97" i="67"/>
  <c r="K484" i="67"/>
  <c r="K1184" i="67"/>
  <c r="K505" i="67"/>
  <c r="K699" i="67"/>
  <c r="K381" i="67"/>
  <c r="K355" i="67"/>
  <c r="K876" i="67"/>
  <c r="K198" i="67"/>
  <c r="K648" i="67"/>
  <c r="K361" i="67"/>
  <c r="K367" i="67"/>
  <c r="K164" i="67"/>
  <c r="K915" i="67"/>
  <c r="K732" i="67"/>
  <c r="K127" i="67"/>
  <c r="K205" i="67"/>
  <c r="K108" i="67"/>
  <c r="K733" i="67"/>
  <c r="K616" i="67"/>
  <c r="K1058" i="67"/>
  <c r="K10" i="67"/>
  <c r="K657" i="67"/>
  <c r="K649" i="67"/>
  <c r="K488" i="67"/>
  <c r="K148" i="67"/>
  <c r="K688" i="67"/>
  <c r="K188" i="67"/>
  <c r="K486" i="67"/>
  <c r="K979" i="67"/>
  <c r="K808" i="67"/>
  <c r="K589" i="67"/>
  <c r="K172" i="67"/>
  <c r="K89" i="67"/>
  <c r="K734" i="67"/>
  <c r="K568" i="67"/>
  <c r="K120" i="67"/>
  <c r="K191" i="67"/>
  <c r="K1210" i="67"/>
  <c r="K735" i="67"/>
  <c r="K603" i="67"/>
  <c r="K990" i="67"/>
  <c r="K382" i="67"/>
  <c r="K634" i="67"/>
  <c r="K7" i="67"/>
  <c r="K184" i="67"/>
  <c r="K301" i="67"/>
  <c r="K700" i="67"/>
  <c r="K1261" i="67"/>
  <c r="K813" i="67"/>
  <c r="K74" i="67"/>
  <c r="K1196" i="67"/>
  <c r="K122" i="67"/>
  <c r="K62" i="67"/>
  <c r="K795" i="67"/>
  <c r="K14" i="67"/>
  <c r="K249" i="67"/>
  <c r="K1220" i="67"/>
  <c r="K584" i="67"/>
  <c r="K824" i="67"/>
  <c r="K1034" i="67"/>
  <c r="K1333" i="67"/>
  <c r="K736" i="67"/>
  <c r="K796" i="67"/>
  <c r="K834" i="67"/>
  <c r="K203" i="67"/>
  <c r="K141" i="67"/>
  <c r="K398" i="67"/>
  <c r="K173" i="67"/>
  <c r="K604" i="67"/>
  <c r="K707" i="67"/>
  <c r="K797" i="67"/>
  <c r="K1267" i="67"/>
  <c r="K15" i="67"/>
  <c r="K1079" i="67"/>
  <c r="K737" i="67"/>
  <c r="K1042" i="67"/>
  <c r="K689" i="67"/>
  <c r="K217" i="67"/>
  <c r="K973" i="67"/>
  <c r="K21" i="67"/>
  <c r="K310" i="67"/>
  <c r="K142" i="67"/>
  <c r="K635" i="67"/>
  <c r="K383" i="67"/>
  <c r="K275" i="67"/>
  <c r="K223" i="67"/>
  <c r="K847" i="67"/>
  <c r="K965" i="67"/>
  <c r="K189" i="67"/>
  <c r="K1017" i="67"/>
  <c r="K1038" i="67"/>
  <c r="K1080" i="67"/>
  <c r="K482" i="67"/>
  <c r="K548" i="67"/>
  <c r="K1228" i="67"/>
  <c r="K1015" i="67"/>
  <c r="K664" i="67"/>
  <c r="K853" i="67"/>
  <c r="K50" i="67"/>
  <c r="K738" i="67"/>
  <c r="K1352" i="67"/>
  <c r="K247" i="67"/>
  <c r="K1081" i="67"/>
  <c r="K1002" i="67"/>
  <c r="K570" i="67"/>
  <c r="K590" i="67"/>
  <c r="K1293" i="67"/>
  <c r="K185" i="67"/>
  <c r="K1204" i="67"/>
  <c r="K496" i="67"/>
  <c r="K1308" i="67"/>
  <c r="K494" i="67"/>
  <c r="K1082" i="67"/>
  <c r="K1244" i="67"/>
  <c r="K739" i="67"/>
  <c r="K204" i="67"/>
  <c r="K291" i="67"/>
  <c r="K1043" i="67"/>
  <c r="K80" i="67"/>
  <c r="K933" i="67"/>
  <c r="K1307" i="67"/>
  <c r="K624" i="67"/>
  <c r="K636" i="67"/>
  <c r="K1050" i="67"/>
  <c r="K125" i="67"/>
  <c r="K798" i="67"/>
  <c r="K1012" i="67"/>
  <c r="K799" i="67"/>
  <c r="K961" i="67"/>
  <c r="K1230" i="67"/>
  <c r="K1193" i="67"/>
  <c r="K955" i="67"/>
  <c r="K980" i="67"/>
  <c r="K144" i="67"/>
  <c r="K740" i="67"/>
  <c r="K1334" i="67"/>
  <c r="K269" i="67"/>
  <c r="K835" i="67"/>
  <c r="K848" i="67"/>
  <c r="K1247" i="67"/>
  <c r="K1224" i="67"/>
  <c r="K107" i="67"/>
  <c r="K1231" i="67"/>
  <c r="K109" i="67"/>
  <c r="K71" i="67"/>
  <c r="K29" i="67"/>
  <c r="K1214" i="67"/>
  <c r="K506" i="67"/>
  <c r="K715" i="67"/>
  <c r="K543" i="67"/>
  <c r="K1246" i="67"/>
  <c r="K1083" i="67"/>
  <c r="K105" i="67"/>
  <c r="K186" i="67"/>
  <c r="K1039" i="67"/>
  <c r="K785" i="67"/>
  <c r="K637" i="67"/>
  <c r="K877" i="67"/>
  <c r="K1252" i="67"/>
  <c r="K741" i="67"/>
  <c r="K136" i="67"/>
  <c r="K399" i="67"/>
  <c r="K549" i="67"/>
  <c r="K800" i="67"/>
  <c r="K742" i="67"/>
  <c r="K916" i="67"/>
  <c r="K156" i="67"/>
  <c r="K743" i="67"/>
  <c r="K960" i="67"/>
  <c r="K983" i="67"/>
  <c r="K1200" i="67"/>
  <c r="K1161" i="67"/>
  <c r="K151" i="67"/>
  <c r="K617" i="67"/>
  <c r="K563" i="67"/>
  <c r="K690" i="67"/>
  <c r="K694" i="67"/>
  <c r="K121" i="67"/>
  <c r="K943" i="67"/>
  <c r="K544" i="67"/>
  <c r="K638" i="67"/>
  <c r="K639" i="67"/>
  <c r="K640" i="67"/>
  <c r="K618" i="67"/>
  <c r="K708" i="67"/>
  <c r="K1281" i="67"/>
  <c r="K1221" i="67"/>
  <c r="K1236" i="67"/>
  <c r="K545" i="67"/>
  <c r="K546" i="67"/>
  <c r="K384" i="67"/>
  <c r="K1317" i="67"/>
  <c r="K30" i="67"/>
  <c r="K836" i="67"/>
  <c r="K917" i="67"/>
  <c r="K878" i="67"/>
  <c r="K1162" i="67"/>
  <c r="K1059" i="67"/>
  <c r="K801" i="67"/>
  <c r="K854" i="67"/>
  <c r="K1051" i="67"/>
  <c r="K311" i="67"/>
  <c r="K1174" i="67"/>
  <c r="K139" i="67"/>
  <c r="K825" i="67"/>
  <c r="K1013" i="67"/>
  <c r="K483" i="67"/>
  <c r="K385" i="67"/>
  <c r="K1084" i="67"/>
  <c r="K514" i="67"/>
  <c r="K1085" i="67"/>
  <c r="K76" i="67"/>
  <c r="K967" i="67"/>
  <c r="K66" i="67"/>
  <c r="K1163" i="67"/>
  <c r="K1060" i="67"/>
  <c r="K1175" i="67"/>
  <c r="K171" i="67"/>
  <c r="K1086" i="67"/>
  <c r="K1087" i="67"/>
  <c r="K744" i="67"/>
  <c r="K1088" i="67"/>
  <c r="K1329" i="67"/>
  <c r="K516" i="67"/>
  <c r="K222" i="67"/>
  <c r="K386" i="67"/>
  <c r="K1303" i="67"/>
  <c r="K131" i="67"/>
  <c r="K1160" i="67"/>
  <c r="K98" i="67"/>
  <c r="K517" i="67"/>
  <c r="K345" i="67"/>
  <c r="K1061" i="67"/>
  <c r="K170" i="67"/>
  <c r="K745" i="67"/>
  <c r="K515" i="67"/>
  <c r="K1353" i="67"/>
  <c r="K982" i="67"/>
  <c r="K67" i="67"/>
  <c r="K746" i="67"/>
  <c r="K619" i="67"/>
  <c r="K855" i="67"/>
  <c r="K180" i="67"/>
  <c r="K1223" i="67"/>
  <c r="K1089" i="67"/>
  <c r="K285" i="67"/>
  <c r="K518" i="67"/>
  <c r="K519" i="67"/>
  <c r="K1090" i="67"/>
  <c r="K1091" i="67"/>
  <c r="K1092" i="67"/>
  <c r="K1062" i="67"/>
  <c r="K1093" i="67"/>
  <c r="K1094" i="67"/>
  <c r="K1095" i="67"/>
  <c r="K1096" i="67"/>
  <c r="K520" i="67"/>
  <c r="K1185" i="67"/>
  <c r="K1097" i="67"/>
  <c r="K51" i="67"/>
  <c r="K1164" i="67"/>
  <c r="K1226" i="67"/>
  <c r="K1018" i="67"/>
  <c r="K387" i="67"/>
  <c r="K1068" i="67"/>
  <c r="K1319" i="67"/>
  <c r="K312" i="67"/>
  <c r="K507" i="67"/>
  <c r="K313" i="67"/>
  <c r="K558" i="67"/>
  <c r="K286" i="67"/>
  <c r="K1098" i="67"/>
  <c r="K1173" i="67"/>
  <c r="K287" i="67"/>
  <c r="K1165" i="67"/>
  <c r="K1166" i="67"/>
  <c r="K187" i="67"/>
  <c r="K1099" i="67"/>
  <c r="K1063" i="67"/>
  <c r="K1100" i="67"/>
  <c r="K1101" i="67"/>
  <c r="K1190" i="67"/>
  <c r="K879" i="67"/>
  <c r="K155" i="67"/>
  <c r="K856" i="67"/>
  <c r="K1102" i="67"/>
  <c r="K810" i="67"/>
  <c r="K696" i="67"/>
  <c r="K1320" i="67"/>
  <c r="K314" i="67"/>
  <c r="K1208" i="67"/>
  <c r="K1019" i="67"/>
  <c r="K1331" i="67"/>
  <c r="K665" i="67"/>
  <c r="K63" i="67"/>
  <c r="K559" i="67"/>
  <c r="K99" i="67"/>
  <c r="K100" i="67"/>
  <c r="K276" i="67"/>
  <c r="K1304" i="67"/>
  <c r="K991" i="67"/>
  <c r="K1020" i="67"/>
  <c r="K281" i="67"/>
  <c r="K1064" i="67"/>
  <c r="K1323" i="67"/>
  <c r="K1065" i="67"/>
  <c r="K432" i="67"/>
  <c r="K346" i="67"/>
  <c r="K460" i="67"/>
  <c r="K446" i="67"/>
  <c r="K434" i="67"/>
  <c r="K1358" i="67"/>
  <c r="K420" i="67"/>
  <c r="K461" i="67"/>
  <c r="K101" i="67"/>
  <c r="K462" i="67"/>
  <c r="K463" i="67"/>
  <c r="K401" i="67"/>
  <c r="K918" i="67"/>
  <c r="K1275" i="67"/>
  <c r="K435" i="67"/>
  <c r="K464" i="67"/>
  <c r="K436" i="67"/>
  <c r="K880" i="67"/>
  <c r="K465" i="67"/>
  <c r="K1023" i="67"/>
  <c r="K466" i="67"/>
  <c r="K467" i="67"/>
  <c r="K468" i="67"/>
  <c r="K469" i="67"/>
  <c r="K455" i="67"/>
  <c r="K23" i="67"/>
  <c r="K456" i="67"/>
  <c r="K405" i="67"/>
  <c r="K431" i="67"/>
  <c r="K934" i="67"/>
  <c r="K695" i="67"/>
  <c r="K881" i="67"/>
  <c r="K444" i="67"/>
  <c r="K470" i="67"/>
  <c r="K421" i="67"/>
  <c r="K417" i="67"/>
  <c r="K402" i="67"/>
  <c r="K447" i="67"/>
  <c r="K471" i="67"/>
  <c r="K1026" i="67"/>
  <c r="K410" i="67"/>
  <c r="K472" i="67"/>
  <c r="K1024" i="67"/>
  <c r="K473" i="67"/>
  <c r="K919" i="67"/>
  <c r="K422" i="67"/>
  <c r="K457" i="67"/>
  <c r="K497" i="67"/>
  <c r="K474" i="67"/>
  <c r="K423" i="67"/>
  <c r="K1270" i="67"/>
  <c r="K424" i="67"/>
  <c r="K415" i="67"/>
  <c r="K425" i="67"/>
  <c r="K448" i="67"/>
  <c r="K453" i="67"/>
  <c r="K475" i="67"/>
  <c r="K449" i="67"/>
  <c r="K445" i="67"/>
  <c r="K426" i="67"/>
  <c r="K1321" i="67"/>
  <c r="K433" i="67"/>
  <c r="K411" i="67"/>
  <c r="K427" i="67"/>
  <c r="K641" i="67"/>
  <c r="K458" i="67"/>
  <c r="K437" i="67"/>
  <c r="K476" i="67"/>
  <c r="K459" i="67"/>
  <c r="K428" i="67"/>
  <c r="K932" i="67"/>
  <c r="K412" i="67"/>
  <c r="K1326" i="67"/>
  <c r="K450" i="67"/>
  <c r="K477" i="67"/>
  <c r="K438" i="67"/>
  <c r="K1269" i="67"/>
  <c r="K1273" i="67"/>
  <c r="K605" i="67"/>
  <c r="K1271" i="67"/>
  <c r="K882" i="67"/>
  <c r="K406" i="67"/>
  <c r="K883" i="67"/>
  <c r="K811" i="67"/>
  <c r="K439" i="67"/>
  <c r="K17" i="67"/>
  <c r="K884" i="67"/>
  <c r="K451" i="67"/>
  <c r="K403" i="67"/>
  <c r="K407" i="67"/>
  <c r="K440" i="67"/>
  <c r="K1025" i="67"/>
  <c r="K408" i="67"/>
  <c r="K478" i="67"/>
  <c r="K678" i="67"/>
  <c r="K409" i="67"/>
  <c r="K441" i="67"/>
  <c r="K1260" i="67"/>
  <c r="K442" i="67"/>
  <c r="K860" i="67"/>
  <c r="K861" i="67"/>
  <c r="K259" i="67"/>
  <c r="K429" i="67"/>
  <c r="K862" i="67"/>
  <c r="K304" i="67"/>
  <c r="K114" i="67"/>
  <c r="K315" i="67"/>
  <c r="K69" i="67"/>
  <c r="K1276" i="67"/>
  <c r="K232" i="67"/>
  <c r="K413" i="67"/>
  <c r="K885" i="67"/>
  <c r="K414" i="67"/>
  <c r="K1022" i="67"/>
  <c r="K625" i="67"/>
  <c r="K701" i="67"/>
  <c r="K283" i="67"/>
  <c r="K886" i="67"/>
  <c r="K747" i="67"/>
  <c r="K1327" i="67"/>
  <c r="K242" i="67"/>
  <c r="K1322" i="67"/>
  <c r="K591" i="67"/>
  <c r="K1232" i="67"/>
  <c r="K748" i="67"/>
  <c r="K1285" i="67"/>
  <c r="K1103" i="67"/>
  <c r="K716" i="67"/>
  <c r="K430" i="67"/>
  <c r="K606" i="67"/>
  <c r="K586" i="67"/>
  <c r="K607" i="67"/>
  <c r="K580" i="67"/>
  <c r="K593" i="67"/>
  <c r="K594" i="67"/>
  <c r="K608" i="67"/>
  <c r="K595" i="67"/>
  <c r="K596" i="67"/>
  <c r="K609" i="67"/>
  <c r="K610" i="67"/>
  <c r="K611" i="67"/>
  <c r="K587" i="67"/>
  <c r="K612" i="67"/>
  <c r="K613" i="67"/>
  <c r="K927" i="67"/>
  <c r="K1212" i="67"/>
  <c r="K146" i="67"/>
  <c r="K592" i="67"/>
  <c r="K887" i="67"/>
  <c r="K888" i="67"/>
  <c r="K1186" i="67"/>
  <c r="K1335" i="67"/>
  <c r="K479" i="67"/>
  <c r="K1027" i="67"/>
  <c r="K1336" i="67"/>
  <c r="K480" i="67"/>
  <c r="K1028" i="67"/>
  <c r="K1341" i="67"/>
  <c r="K1328" i="67"/>
  <c r="K831" i="67"/>
  <c r="K1021" i="67"/>
  <c r="K273" i="67"/>
  <c r="K1245" i="67"/>
  <c r="K1167" i="67"/>
  <c r="K620" i="67"/>
  <c r="K931" i="67"/>
  <c r="K621" i="67"/>
  <c r="K229" i="67"/>
  <c r="K642" i="67"/>
  <c r="K1337" i="67"/>
  <c r="K1029" i="67"/>
  <c r="K1030" i="67"/>
  <c r="K1031" i="67"/>
  <c r="K32" i="67"/>
  <c r="K643" i="67"/>
  <c r="K889" i="67"/>
  <c r="K1338" i="67"/>
  <c r="K556" i="67"/>
  <c r="K920" i="67"/>
  <c r="K987" i="67"/>
  <c r="K1104" i="67"/>
  <c r="K1240" i="67"/>
  <c r="K388" i="67"/>
  <c r="K1105" i="67"/>
  <c r="K102" i="67"/>
  <c r="K921" i="67"/>
  <c r="K554" i="67"/>
  <c r="K981" i="67"/>
  <c r="K103" i="67"/>
  <c r="K890" i="67"/>
  <c r="K891" i="67"/>
  <c r="K650" i="67"/>
  <c r="K316" i="67"/>
  <c r="K984" i="67"/>
  <c r="K935" i="67"/>
  <c r="K783" i="67"/>
  <c r="K40" i="67"/>
  <c r="K1330" i="67"/>
  <c r="K297" i="67"/>
  <c r="K749" i="67"/>
  <c r="K1032" i="67"/>
  <c r="K1033" i="67"/>
  <c r="K356" i="67"/>
  <c r="K691" i="67"/>
  <c r="K989" i="67"/>
  <c r="K266" i="67"/>
  <c r="K70" i="67"/>
  <c r="K551" i="67"/>
  <c r="K192" i="67"/>
  <c r="K397" i="67"/>
  <c r="K750" i="67"/>
  <c r="K565" i="67"/>
  <c r="K72" i="67"/>
  <c r="K1299" i="67"/>
  <c r="K702" i="67"/>
  <c r="K709" i="67"/>
  <c r="K1052" i="67"/>
  <c r="K389" i="67"/>
  <c r="K1265" i="67"/>
  <c r="K165" i="67"/>
  <c r="K1106" i="67"/>
  <c r="K37" i="67"/>
  <c r="K1332" i="67"/>
  <c r="K1339" i="67"/>
  <c r="K77" i="67"/>
  <c r="K674" i="67"/>
  <c r="K1227" i="67"/>
  <c r="K644" i="67"/>
  <c r="K277" i="67"/>
  <c r="K390" i="67"/>
  <c r="K1107" i="67"/>
  <c r="K167" i="67"/>
  <c r="K1108" i="67"/>
  <c r="K1109" i="67"/>
  <c r="K751" i="67"/>
  <c r="K1110" i="67"/>
  <c r="K1253" i="67"/>
  <c r="K195" i="67"/>
  <c r="K298" i="67"/>
  <c r="K1354" i="67"/>
  <c r="K1066" i="67"/>
  <c r="K207" i="67"/>
  <c r="K752" i="67"/>
  <c r="K1111" i="67"/>
  <c r="K1112" i="67"/>
  <c r="K1113" i="67"/>
  <c r="K1114" i="67"/>
  <c r="K892" i="67"/>
  <c r="K893" i="67"/>
  <c r="K894" i="67"/>
  <c r="K104" i="67"/>
  <c r="K922" i="67"/>
  <c r="K347" i="67"/>
  <c r="K28" i="67"/>
  <c r="K1288" i="67"/>
  <c r="K302" i="67"/>
  <c r="K317" i="67"/>
  <c r="K950" i="67"/>
  <c r="K209" i="67"/>
  <c r="K318" i="67"/>
  <c r="K319" i="67"/>
  <c r="K1170" i="67"/>
  <c r="K1168" i="67"/>
  <c r="K443" i="67"/>
  <c r="K452" i="67"/>
  <c r="K227" i="67"/>
  <c r="K849" i="67"/>
  <c r="K826" i="67"/>
  <c r="K391" i="67"/>
  <c r="K1115" i="67"/>
  <c r="K1116" i="67"/>
  <c r="K802" i="67"/>
  <c r="K1117" i="67"/>
  <c r="K200" i="67"/>
  <c r="K1118" i="67"/>
  <c r="K149" i="67"/>
  <c r="K1119" i="67"/>
  <c r="K1171" i="67"/>
  <c r="K1262" i="67"/>
  <c r="K566" i="67"/>
  <c r="K972" i="67"/>
  <c r="K1201" i="67"/>
  <c r="K753" i="67"/>
  <c r="K392" i="67"/>
  <c r="K857" i="67"/>
  <c r="K1120" i="67"/>
  <c r="K1213" i="67"/>
  <c r="K106" i="67"/>
  <c r="K1010" i="67"/>
  <c r="K1316" i="67"/>
  <c r="K1194" i="67"/>
  <c r="K274" i="67"/>
  <c r="K754" i="67"/>
  <c r="K126" i="67"/>
  <c r="K1235" i="67"/>
  <c r="K679" i="67"/>
  <c r="K928" i="67"/>
  <c r="K1219" i="67"/>
  <c r="K755" i="67"/>
  <c r="K1121" i="67"/>
  <c r="K803" i="67"/>
  <c r="K1122" i="67"/>
  <c r="K251" i="67"/>
  <c r="K237" i="67"/>
  <c r="K1233" i="67"/>
  <c r="K1289" i="67"/>
  <c r="K393" i="67"/>
  <c r="K827" i="67"/>
  <c r="K756" i="67"/>
  <c r="K343" i="67"/>
  <c r="K1225" i="67"/>
  <c r="K828" i="67"/>
  <c r="K1123" i="67"/>
  <c r="K837" i="67"/>
  <c r="K1124" i="67"/>
  <c r="K244" i="67"/>
  <c r="K1125" i="67"/>
  <c r="K757" i="67"/>
  <c r="K829" i="67"/>
  <c r="K1178" i="67"/>
  <c r="K830" i="67"/>
  <c r="K135" i="67"/>
  <c r="K1169" i="67"/>
  <c r="K758" i="67"/>
  <c r="K1126" i="67"/>
  <c r="K759" i="67"/>
  <c r="K1312" i="67"/>
  <c r="K1306" i="67"/>
  <c r="K239" i="67"/>
  <c r="K1249" i="67"/>
  <c r="K1259" i="67"/>
  <c r="K1127" i="67"/>
  <c r="K680" i="67"/>
  <c r="K255" i="67"/>
  <c r="K952" i="67"/>
  <c r="K974" i="67"/>
  <c r="K1176" i="67"/>
  <c r="K1128" i="67"/>
  <c r="K717" i="67"/>
  <c r="K320" i="67"/>
  <c r="K1053" i="67"/>
  <c r="K1279" i="67"/>
  <c r="K1045" i="67"/>
  <c r="K1296" i="67"/>
  <c r="K508" i="67"/>
  <c r="K174" i="67"/>
  <c r="K1009" i="67"/>
  <c r="K1218" i="67"/>
  <c r="K394" i="67"/>
  <c r="K760" i="67"/>
  <c r="K1241" i="67"/>
  <c r="K52" i="67"/>
  <c r="K1129" i="67"/>
  <c r="K250" i="67"/>
  <c r="K923" i="67"/>
  <c r="K260" i="67"/>
  <c r="K73" i="67"/>
  <c r="K999" i="67"/>
  <c r="K1283" i="67"/>
  <c r="K1011" i="67"/>
  <c r="K1054" i="67"/>
  <c r="K1130" i="67"/>
  <c r="K235" i="67"/>
  <c r="K246" i="67"/>
  <c r="K1250" i="67"/>
  <c r="K395" i="67"/>
  <c r="K1044" i="67"/>
  <c r="K128" i="67"/>
  <c r="K761" i="67"/>
  <c r="K1202" i="67"/>
  <c r="K762" i="67"/>
  <c r="K763" i="67"/>
  <c r="K454" i="67"/>
  <c r="K764" i="67"/>
  <c r="K1179" i="67"/>
  <c r="K1131" i="67"/>
  <c r="K1206" i="67"/>
  <c r="K597" i="67"/>
  <c r="K765" i="67"/>
  <c r="K614" i="67"/>
  <c r="K416" i="67"/>
  <c r="K147" i="67"/>
  <c r="K661" i="67"/>
  <c r="K1298" i="67"/>
  <c r="K766" i="67"/>
  <c r="K348" i="67"/>
  <c r="K1266" i="67"/>
  <c r="K1203" i="67"/>
  <c r="K252" i="67"/>
  <c r="K1180" i="67"/>
  <c r="K1132" i="67"/>
  <c r="K767" i="67"/>
  <c r="K212" i="67"/>
  <c r="K1133" i="67"/>
  <c r="K1134" i="67"/>
  <c r="K1135" i="67"/>
  <c r="K22" i="67"/>
  <c r="K768" i="67"/>
  <c r="K230" i="67"/>
  <c r="K1003" i="67"/>
  <c r="K718" i="67"/>
  <c r="K769" i="67"/>
  <c r="K1292" i="67"/>
  <c r="K226" i="67"/>
  <c r="K858" i="67"/>
  <c r="K248" i="67"/>
  <c r="K1310" i="67"/>
  <c r="K11" i="67"/>
  <c r="K675" i="67"/>
  <c r="K245" i="67"/>
  <c r="K770" i="67"/>
  <c r="K598" i="67"/>
  <c r="K771" i="67"/>
  <c r="K772" i="67"/>
  <c r="K1136" i="67"/>
  <c r="K1284" i="67"/>
  <c r="K1237" i="67"/>
  <c r="K300" i="67"/>
  <c r="K1255" i="67"/>
  <c r="K581" i="67"/>
  <c r="K1137" i="67"/>
  <c r="K129" i="67"/>
  <c r="K521" i="67"/>
  <c r="K1046" i="67"/>
  <c r="K1138" i="67"/>
  <c r="K90" i="67"/>
  <c r="K1216" i="67"/>
  <c r="K804" i="67"/>
  <c r="K1139" i="67"/>
  <c r="K1215" i="67"/>
  <c r="K1140" i="67"/>
  <c r="K1268" i="67"/>
  <c r="K1313" i="67"/>
  <c r="K1256" i="67"/>
  <c r="K498" i="67"/>
  <c r="K703" i="67"/>
  <c r="K1243" i="67"/>
  <c r="K166" i="67"/>
  <c r="K1257" i="67"/>
  <c r="K1274" i="67"/>
  <c r="K357" i="67"/>
  <c r="K1248" i="67"/>
  <c r="K1141" i="67"/>
  <c r="K805" i="67"/>
  <c r="K1192" i="67"/>
  <c r="K1142" i="67"/>
  <c r="K1217" i="67"/>
  <c r="K236" i="67"/>
  <c r="K150" i="67"/>
  <c r="K1143" i="67"/>
  <c r="K773" i="67"/>
  <c r="K280" i="67"/>
  <c r="K1144" i="67"/>
  <c r="K1263" i="67"/>
  <c r="K774" i="67"/>
  <c r="K5" i="67"/>
  <c r="K499" i="67"/>
  <c r="K1272" i="67"/>
  <c r="K1242" i="67"/>
  <c r="K806" i="67"/>
  <c r="K1254" i="67"/>
  <c r="K509" i="67"/>
  <c r="K228" i="67"/>
  <c r="K1145" i="67"/>
  <c r="K1146" i="67"/>
  <c r="K321" i="67"/>
  <c r="K1191" i="67"/>
  <c r="K295" i="67"/>
  <c r="K1036" i="67"/>
  <c r="K1238" i="67"/>
  <c r="K971" i="67"/>
  <c r="K1147" i="67"/>
  <c r="K807" i="67"/>
  <c r="K1047" i="67"/>
  <c r="K1278" i="67"/>
  <c r="K33" i="67"/>
  <c r="K1181" i="67"/>
  <c r="K1055" i="67"/>
  <c r="K1048" i="67"/>
  <c r="K1172" i="67"/>
  <c r="K1187" i="67"/>
  <c r="K1148" i="67"/>
  <c r="K1149" i="67"/>
  <c r="K368" i="67"/>
  <c r="K1150" i="67"/>
  <c r="K1151" i="67"/>
  <c r="K481" i="67"/>
  <c r="K1152" i="67"/>
  <c r="K1153" i="67"/>
  <c r="K775" i="67"/>
  <c r="K1154" i="67"/>
  <c r="K1155" i="67"/>
  <c r="K38" i="67"/>
  <c r="K1156" i="67"/>
  <c r="K53" i="67"/>
  <c r="K510" i="67"/>
  <c r="K190" i="67"/>
  <c r="K776" i="67"/>
  <c r="K777" i="67"/>
  <c r="K42" i="67"/>
  <c r="K778" i="67"/>
  <c r="K779" i="67"/>
  <c r="K288" i="67"/>
  <c r="K780" i="67"/>
  <c r="K1157" i="67"/>
  <c r="K1005" i="67"/>
  <c r="K197" i="67"/>
  <c r="K838" i="67"/>
  <c r="K988" i="67"/>
  <c r="K54" i="67"/>
  <c r="K1182" i="67"/>
  <c r="K396" i="67"/>
  <c r="K781" i="67"/>
  <c r="K500" i="67"/>
  <c r="K710" i="67"/>
  <c r="K1158" i="67"/>
  <c r="K1183" i="67"/>
  <c r="K782" i="67"/>
  <c r="K233" i="67"/>
  <c r="K55" i="67"/>
  <c r="K1300" i="67"/>
  <c r="Q289" i="67"/>
  <c r="Q35" i="67"/>
  <c r="Q202" i="67"/>
  <c r="Q1014" i="67"/>
  <c r="Q43" i="67"/>
  <c r="Q157" i="67"/>
  <c r="Q225" i="67"/>
  <c r="Q181" i="67"/>
  <c r="Q130" i="67"/>
  <c r="Q158" i="67"/>
  <c r="Q145" i="67"/>
  <c r="Q221" i="67"/>
  <c r="Q293" i="67"/>
  <c r="Q534" i="67"/>
  <c r="Q213" i="67"/>
  <c r="Q177" i="67"/>
  <c r="Q58" i="67"/>
  <c r="Q284" i="67"/>
  <c r="Q948" i="67"/>
  <c r="Q243" i="67"/>
  <c r="Q529" i="67"/>
  <c r="Q535" i="67"/>
  <c r="Q36" i="67"/>
  <c r="Q9" i="67"/>
  <c r="Q25" i="67"/>
  <c r="Q16" i="67"/>
  <c r="Q282" i="67"/>
  <c r="Q278" i="67"/>
  <c r="Q6" i="67"/>
  <c r="Q18" i="67"/>
  <c r="Q951" i="67"/>
  <c r="Q206" i="67"/>
  <c r="Q137" i="67"/>
  <c r="Q4" i="67"/>
  <c r="Q536" i="67"/>
  <c r="Q19" i="67"/>
  <c r="Q547" i="67"/>
  <c r="Q68" i="67"/>
  <c r="Q525" i="67"/>
  <c r="Q1016" i="67"/>
  <c r="Q175" i="67"/>
  <c r="Q270" i="67"/>
  <c r="Q210" i="67"/>
  <c r="Q526" i="67"/>
  <c r="Q527" i="67"/>
  <c r="Q531" i="67"/>
  <c r="Q267" i="67"/>
  <c r="Q940" i="67"/>
  <c r="Q34" i="67"/>
  <c r="Q523" i="67"/>
  <c r="Q178" i="67"/>
  <c r="Q522" i="67"/>
  <c r="Q524" i="67"/>
  <c r="Q154" i="67"/>
  <c r="Q215" i="67"/>
  <c r="Q936" i="67"/>
  <c r="Q241" i="67"/>
  <c r="Q13" i="67"/>
  <c r="Q123" i="67"/>
  <c r="Q271" i="67"/>
  <c r="Q299" i="67"/>
  <c r="Q939" i="67"/>
  <c r="Q182" i="67"/>
  <c r="Q986" i="67"/>
  <c r="Q303" i="67"/>
  <c r="Q224" i="67"/>
  <c r="Q179" i="67"/>
  <c r="Q220" i="67"/>
  <c r="Q234" i="67"/>
  <c r="Q954" i="67"/>
  <c r="Q159" i="67"/>
  <c r="Q530" i="67"/>
  <c r="Q292" i="67"/>
  <c r="Q537" i="67"/>
  <c r="Q45" i="67"/>
  <c r="Q183" i="67"/>
  <c r="Q552" i="67"/>
  <c r="Q46" i="67"/>
  <c r="Q538" i="67"/>
  <c r="Q56" i="67"/>
  <c r="Q539" i="67"/>
  <c r="Q231" i="67"/>
  <c r="Q59" i="67"/>
  <c r="Q532" i="67"/>
  <c r="Q60" i="67"/>
  <c r="Q61" i="67"/>
  <c r="Q199" i="67"/>
  <c r="Q39" i="67"/>
  <c r="Q958" i="67"/>
  <c r="Q194" i="67"/>
  <c r="Q946" i="67"/>
  <c r="Q256" i="67"/>
  <c r="Q211" i="67"/>
  <c r="Q957" i="67"/>
  <c r="Q533" i="67"/>
  <c r="Q305" i="67"/>
  <c r="Q12" i="67"/>
  <c r="Q169" i="67"/>
  <c r="Q133" i="67"/>
  <c r="Q47" i="67"/>
  <c r="Q540" i="67"/>
  <c r="Q218" i="67"/>
  <c r="Q214" i="67"/>
  <c r="Q64" i="67"/>
  <c r="Q949" i="67"/>
  <c r="Q48" i="67"/>
  <c r="Q941" i="67"/>
  <c r="Q937" i="67"/>
  <c r="Q160" i="67"/>
  <c r="Q306" i="67"/>
  <c r="Q193" i="67"/>
  <c r="Q307" i="67"/>
  <c r="Q152" i="67"/>
  <c r="Q272" i="67"/>
  <c r="Q134" i="67"/>
  <c r="Q161" i="67"/>
  <c r="Q65" i="67"/>
  <c r="Q196" i="67"/>
  <c r="Q176" i="67"/>
  <c r="Q279" i="67"/>
  <c r="Q24" i="67"/>
  <c r="Q956" i="67"/>
  <c r="Q268" i="67"/>
  <c r="Q238" i="67"/>
  <c r="Q132" i="67"/>
  <c r="Q953" i="67"/>
  <c r="Q947" i="67"/>
  <c r="Q959" i="67"/>
  <c r="Q308" i="67"/>
  <c r="Q162" i="67"/>
  <c r="Q49" i="67"/>
  <c r="Q20" i="67"/>
  <c r="Q57" i="67"/>
  <c r="Q265" i="67"/>
  <c r="Q264" i="67"/>
  <c r="Q942" i="67"/>
  <c r="Q553" i="67"/>
  <c r="Q290" i="67"/>
  <c r="Q263" i="67"/>
  <c r="Q309" i="67"/>
  <c r="Q258" i="67"/>
  <c r="Q168" i="67"/>
  <c r="Q541" i="67"/>
  <c r="Q27" i="67"/>
  <c r="Q296" i="67"/>
  <c r="Q944" i="67"/>
  <c r="Q41" i="67"/>
  <c r="Q253" i="67"/>
  <c r="Q26" i="67"/>
  <c r="Q44" i="67"/>
  <c r="Q216" i="67"/>
  <c r="Q938" i="67"/>
  <c r="Q75" i="67"/>
  <c r="Q208" i="67"/>
  <c r="Q528" i="67"/>
  <c r="Q261" i="67"/>
  <c r="Q201" i="67"/>
  <c r="Q8" i="67"/>
  <c r="Q31" i="67"/>
  <c r="Q294" i="67"/>
  <c r="Q240" i="67"/>
  <c r="Q124" i="67"/>
  <c r="Q138" i="67"/>
  <c r="Q257" i="67"/>
  <c r="Q219" i="67"/>
  <c r="Q542" i="67"/>
  <c r="Q163" i="67"/>
  <c r="Q140" i="67"/>
  <c r="Q254" i="67"/>
  <c r="Q945" i="67"/>
  <c r="Q143" i="67"/>
  <c r="Q153" i="67"/>
  <c r="Q550" i="67"/>
  <c r="Q198" i="67"/>
  <c r="Q164" i="67"/>
  <c r="Q127" i="67"/>
  <c r="Q205" i="67"/>
  <c r="Q108" i="67"/>
  <c r="Q10" i="67"/>
  <c r="Q148" i="67"/>
  <c r="Q188" i="67"/>
  <c r="Q172" i="67"/>
  <c r="Q191" i="67"/>
  <c r="Q7" i="67"/>
  <c r="Q184" i="67"/>
  <c r="Q301" i="67"/>
  <c r="Q74" i="67"/>
  <c r="Q62" i="67"/>
  <c r="Q14" i="67"/>
  <c r="Q249" i="67"/>
  <c r="Q203" i="67"/>
  <c r="Q141" i="67"/>
  <c r="Q173" i="67"/>
  <c r="Q15" i="67"/>
  <c r="Q217" i="67"/>
  <c r="Q21" i="67"/>
  <c r="Q310" i="67"/>
  <c r="Q142" i="67"/>
  <c r="Q275" i="67"/>
  <c r="Q223" i="67"/>
  <c r="Q189" i="67"/>
  <c r="Q1017" i="67"/>
  <c r="Q548" i="67"/>
  <c r="Q1015" i="67"/>
  <c r="Q50" i="67"/>
  <c r="Q247" i="67"/>
  <c r="Q185" i="67"/>
  <c r="Q204" i="67"/>
  <c r="Q291" i="67"/>
  <c r="Q125" i="67"/>
  <c r="Q1012" i="67"/>
  <c r="Q961" i="67"/>
  <c r="Q955" i="67"/>
  <c r="Q144" i="67"/>
  <c r="Q269" i="67"/>
  <c r="Q107" i="67"/>
  <c r="Q109" i="67"/>
  <c r="Q71" i="67"/>
  <c r="Q29" i="67"/>
  <c r="Q543" i="67"/>
  <c r="Q105" i="67"/>
  <c r="Q186" i="67"/>
  <c r="Q136" i="67"/>
  <c r="Q549" i="67"/>
  <c r="Q156" i="67"/>
  <c r="Q960" i="67"/>
  <c r="Q151" i="67"/>
  <c r="Q943" i="67"/>
  <c r="Q544" i="67"/>
  <c r="Q545" i="67"/>
  <c r="Q546" i="67"/>
  <c r="Q30" i="67"/>
  <c r="Q311" i="67"/>
  <c r="Q139" i="67"/>
  <c r="Q1013" i="67"/>
  <c r="Q66" i="67"/>
  <c r="Q171" i="67"/>
  <c r="Q222" i="67"/>
  <c r="Q131" i="67"/>
  <c r="Q170" i="67"/>
  <c r="Q67" i="67"/>
  <c r="Q180" i="67"/>
  <c r="Q285" i="67"/>
  <c r="Q51" i="67"/>
  <c r="Q1018" i="67"/>
  <c r="Q312" i="67"/>
  <c r="Q313" i="67"/>
  <c r="Q286" i="67"/>
  <c r="Q287" i="67"/>
  <c r="Q187" i="67"/>
  <c r="Q155" i="67"/>
  <c r="Q314" i="67"/>
  <c r="Q1019" i="67"/>
  <c r="Q63" i="67"/>
  <c r="Q276" i="67"/>
  <c r="Q1020" i="67"/>
  <c r="Q281" i="67"/>
  <c r="Q1023" i="67"/>
  <c r="Q23" i="67"/>
  <c r="Q934" i="67"/>
  <c r="Q1026" i="67"/>
  <c r="Q1024" i="67"/>
  <c r="Q932" i="67"/>
  <c r="Q17" i="67"/>
  <c r="Q1025" i="67"/>
  <c r="Q259" i="67"/>
  <c r="Q304" i="67"/>
  <c r="Q315" i="67"/>
  <c r="Q69" i="67"/>
  <c r="Q232" i="67"/>
  <c r="Q1022" i="67"/>
  <c r="Q283" i="67"/>
  <c r="Q242" i="67"/>
  <c r="Q146" i="67"/>
  <c r="Q1027" i="67"/>
  <c r="Q1028" i="67"/>
  <c r="Q1021" i="67"/>
  <c r="Q273" i="67"/>
  <c r="Q931" i="67"/>
  <c r="Q229" i="67"/>
  <c r="Q1029" i="67"/>
  <c r="Q1030" i="67"/>
  <c r="Q1031" i="67"/>
  <c r="Q32" i="67"/>
  <c r="Q987" i="67"/>
  <c r="Q554" i="67"/>
  <c r="Q316" i="67"/>
  <c r="Q935" i="67"/>
  <c r="Q40" i="67"/>
  <c r="Q297" i="67"/>
  <c r="Q1032" i="67"/>
  <c r="Q1033" i="67"/>
  <c r="Q989" i="67"/>
  <c r="Q266" i="67"/>
  <c r="Q70" i="67"/>
  <c r="Q551" i="67"/>
  <c r="Q192" i="67"/>
  <c r="Q72" i="67"/>
  <c r="Q165" i="67"/>
  <c r="Q37" i="67"/>
  <c r="Q277" i="67"/>
  <c r="Q167" i="67"/>
  <c r="Q195" i="67"/>
  <c r="Q298" i="67"/>
  <c r="Q207" i="67"/>
  <c r="Q28" i="67"/>
  <c r="Q302" i="67"/>
  <c r="Q317" i="67"/>
  <c r="Q950" i="67"/>
  <c r="Q209" i="67"/>
  <c r="Q318" i="67"/>
  <c r="Q319" i="67"/>
  <c r="Q227" i="67"/>
  <c r="Q200" i="67"/>
  <c r="Q149" i="67"/>
  <c r="Q106" i="67"/>
  <c r="Q239" i="67"/>
  <c r="Q274" i="67"/>
  <c r="Q126" i="67"/>
  <c r="Q251" i="67"/>
  <c r="Q237" i="67"/>
  <c r="Q244" i="67"/>
  <c r="Q135" i="67"/>
  <c r="Q933" i="67"/>
  <c r="Q255" i="67"/>
  <c r="Q952" i="67"/>
  <c r="Q320" i="67"/>
  <c r="Q174" i="67"/>
  <c r="Q1009" i="67"/>
  <c r="Q52" i="67"/>
  <c r="Q250" i="67"/>
  <c r="Q260" i="67"/>
  <c r="Q73" i="67"/>
  <c r="Q1011" i="67"/>
  <c r="Q235" i="67"/>
  <c r="Q246" i="67"/>
  <c r="Q128" i="67"/>
  <c r="Q147" i="67"/>
  <c r="Q1010" i="67"/>
  <c r="Q252" i="67"/>
  <c r="Q212" i="67"/>
  <c r="Q22" i="67"/>
  <c r="Q230" i="67"/>
  <c r="Q226" i="67"/>
  <c r="Q248" i="67"/>
  <c r="Q11" i="67"/>
  <c r="Q245" i="67"/>
  <c r="Q300" i="67"/>
  <c r="Q129" i="67"/>
  <c r="Q166" i="67"/>
  <c r="Q236" i="67"/>
  <c r="Q150" i="67"/>
  <c r="Q280" i="67"/>
  <c r="Q5" i="67"/>
  <c r="Q228" i="67"/>
  <c r="Q321" i="67"/>
  <c r="Q295" i="67"/>
  <c r="Q33" i="67"/>
  <c r="Q38" i="67"/>
  <c r="Q53" i="67"/>
  <c r="Q190" i="67"/>
  <c r="Q42" i="67"/>
  <c r="Q288" i="67"/>
  <c r="Q197" i="67"/>
  <c r="Q988" i="67"/>
  <c r="Q54" i="67"/>
  <c r="Q233" i="67"/>
  <c r="Q55" i="67"/>
  <c r="Q118" i="67"/>
  <c r="Q626" i="67"/>
  <c r="Q646" i="67"/>
  <c r="Q719" i="67"/>
  <c r="Q711" i="67"/>
  <c r="Q895" i="67"/>
  <c r="Q662" i="67"/>
  <c r="Q720" i="67"/>
  <c r="Q667" i="67"/>
  <c r="Q645" i="67"/>
  <c r="Q576" i="67"/>
  <c r="Q666" i="67"/>
  <c r="Q683" i="67"/>
  <c r="Q602" i="67"/>
  <c r="Q896" i="67"/>
  <c r="Q839" i="67"/>
  <c r="Q840" i="67"/>
  <c r="Q684" i="67"/>
  <c r="Q897" i="67"/>
  <c r="Q786" i="67"/>
  <c r="Q647" i="67"/>
  <c r="Q599" i="67"/>
  <c r="Q721" i="67"/>
  <c r="Q654" i="67"/>
  <c r="Q582" i="67"/>
  <c r="Q898" i="67"/>
  <c r="Q668" i="67"/>
  <c r="Q669" i="67"/>
  <c r="Q658" i="67"/>
  <c r="Q571" i="67"/>
  <c r="Q601" i="67"/>
  <c r="Q899" i="67"/>
  <c r="Q685" i="67"/>
  <c r="Q692" i="67"/>
  <c r="Q583" i="67"/>
  <c r="Q722" i="67"/>
  <c r="Q569" i="67"/>
  <c r="Q676" i="67"/>
  <c r="Q653" i="67"/>
  <c r="Q557" i="67"/>
  <c r="Q929" i="67"/>
  <c r="Q697" i="67"/>
  <c r="Q564" i="67"/>
  <c r="Q900" i="67"/>
  <c r="Q723" i="67"/>
  <c r="Q600" i="67"/>
  <c r="Q901" i="67"/>
  <c r="Q627" i="67"/>
  <c r="Q628" i="67"/>
  <c r="Q575" i="67"/>
  <c r="Q841" i="67"/>
  <c r="Q902" i="67"/>
  <c r="Q615" i="67"/>
  <c r="Q903" i="67"/>
  <c r="Q787" i="67"/>
  <c r="Q867" i="67"/>
  <c r="Q655" i="67"/>
  <c r="Q863" i="67"/>
  <c r="Q724" i="67"/>
  <c r="Q622" i="67"/>
  <c r="Q659" i="67"/>
  <c r="Q814" i="67"/>
  <c r="Q904" i="67"/>
  <c r="Q629" i="67"/>
  <c r="Q630" i="67"/>
  <c r="Q712" i="67"/>
  <c r="Q113" i="67"/>
  <c r="Q561" i="67"/>
  <c r="Q865" i="67"/>
  <c r="Q788" i="67"/>
  <c r="Q905" i="67"/>
  <c r="Q572" i="67"/>
  <c r="Q110" i="67"/>
  <c r="Q850" i="67"/>
  <c r="Q906" i="67"/>
  <c r="Q670" i="67"/>
  <c r="Q907" i="67"/>
  <c r="Q671" i="67"/>
  <c r="Q815" i="67"/>
  <c r="Q930" i="67"/>
  <c r="Q868" i="67"/>
  <c r="Q117" i="67"/>
  <c r="Q567" i="67"/>
  <c r="Q704" i="67"/>
  <c r="Q908" i="67"/>
  <c r="Q577" i="67"/>
  <c r="Q816" i="67"/>
  <c r="Q817" i="67"/>
  <c r="Q677" i="67"/>
  <c r="Q116" i="67"/>
  <c r="Q842" i="67"/>
  <c r="Q725" i="67"/>
  <c r="Q726" i="67"/>
  <c r="Q727" i="67"/>
  <c r="Q869" i="67"/>
  <c r="Q728" i="67"/>
  <c r="Q866" i="67"/>
  <c r="Q926" i="67"/>
  <c r="Q870" i="67"/>
  <c r="Q578" i="67"/>
  <c r="Q713" i="67"/>
  <c r="Q115" i="67"/>
  <c r="Q843" i="67"/>
  <c r="Q909" i="67"/>
  <c r="Q859" i="67"/>
  <c r="Q871" i="67"/>
  <c r="Q681" i="67"/>
  <c r="Q555" i="67"/>
  <c r="Q686" i="67"/>
  <c r="Q910" i="67"/>
  <c r="Q660" i="67"/>
  <c r="Q652" i="67"/>
  <c r="Q651" i="67"/>
  <c r="Q789" i="67"/>
  <c r="Q818" i="67"/>
  <c r="Q112" i="67"/>
  <c r="Q832" i="67"/>
  <c r="Q682" i="67"/>
  <c r="Q911" i="67"/>
  <c r="Q851" i="67"/>
  <c r="Q560" i="67"/>
  <c r="Q790" i="67"/>
  <c r="Q809" i="67"/>
  <c r="Q663" i="67"/>
  <c r="Q872" i="67"/>
  <c r="Q812" i="67"/>
  <c r="Q852" i="67"/>
  <c r="Q631" i="67"/>
  <c r="Q873" i="67"/>
  <c r="Q672" i="67"/>
  <c r="Q588" i="67"/>
  <c r="Q912" i="67"/>
  <c r="Q698" i="67"/>
  <c r="Q874" i="67"/>
  <c r="Q844" i="67"/>
  <c r="Q819" i="67"/>
  <c r="Q573" i="67"/>
  <c r="Q729" i="67"/>
  <c r="Q913" i="67"/>
  <c r="Q111" i="67"/>
  <c r="Q705" i="67"/>
  <c r="Q579" i="67"/>
  <c r="Q623" i="67"/>
  <c r="Q562" i="67"/>
  <c r="Q845" i="67"/>
  <c r="Q924" i="67"/>
  <c r="Q693" i="67"/>
  <c r="Q687" i="67"/>
  <c r="Q656" i="67"/>
  <c r="Q864" i="67"/>
  <c r="Q791" i="67"/>
  <c r="Q730" i="67"/>
  <c r="Q706" i="67"/>
  <c r="Q925" i="67"/>
  <c r="Q585" i="67"/>
  <c r="Q784" i="67"/>
  <c r="Q820" i="67"/>
  <c r="Q792" i="67"/>
  <c r="Q793" i="67"/>
  <c r="Q833" i="67"/>
  <c r="Q632" i="67"/>
  <c r="Q846" i="67"/>
  <c r="Q821" i="67"/>
  <c r="Q673" i="67"/>
  <c r="Q119" i="67"/>
  <c r="Q574" i="67"/>
  <c r="Q714" i="67"/>
  <c r="Q262" i="67"/>
  <c r="Q633" i="67"/>
  <c r="Q731" i="67"/>
  <c r="Q914" i="67"/>
  <c r="Q794" i="67"/>
  <c r="Q822" i="67"/>
  <c r="Q875" i="67"/>
  <c r="Q823" i="67"/>
  <c r="Q699" i="67"/>
  <c r="Q876" i="67"/>
  <c r="Q648" i="67"/>
  <c r="Q915" i="67"/>
  <c r="Q732" i="67"/>
  <c r="Q733" i="67"/>
  <c r="Q616" i="67"/>
  <c r="Q657" i="67"/>
  <c r="Q649" i="67"/>
  <c r="Q688" i="67"/>
  <c r="Q808" i="67"/>
  <c r="Q589" i="67"/>
  <c r="Q734" i="67"/>
  <c r="Q568" i="67"/>
  <c r="Q120" i="67"/>
  <c r="Q735" i="67"/>
  <c r="Q603" i="67"/>
  <c r="Q634" i="67"/>
  <c r="Q700" i="67"/>
  <c r="Q813" i="67"/>
  <c r="Q122" i="67"/>
  <c r="Q795" i="67"/>
  <c r="Q584" i="67"/>
  <c r="Q824" i="67"/>
  <c r="Q736" i="67"/>
  <c r="Q796" i="67"/>
  <c r="Q834" i="67"/>
  <c r="Q604" i="67"/>
  <c r="Q707" i="67"/>
  <c r="Q797" i="67"/>
  <c r="Q737" i="67"/>
  <c r="Q689" i="67"/>
  <c r="Q635" i="67"/>
  <c r="Q847" i="67"/>
  <c r="Q664" i="67"/>
  <c r="Q853" i="67"/>
  <c r="Q738" i="67"/>
  <c r="Q570" i="67"/>
  <c r="Q590" i="67"/>
  <c r="Q739" i="67"/>
  <c r="Q661" i="67"/>
  <c r="Q624" i="67"/>
  <c r="Q636" i="67"/>
  <c r="Q798" i="67"/>
  <c r="Q799" i="67"/>
  <c r="Q740" i="67"/>
  <c r="Q835" i="67"/>
  <c r="Q848" i="67"/>
  <c r="Q715" i="67"/>
  <c r="Q785" i="67"/>
  <c r="Q637" i="67"/>
  <c r="Q877" i="67"/>
  <c r="Q741" i="67"/>
  <c r="Q800" i="67"/>
  <c r="Q742" i="67"/>
  <c r="Q916" i="67"/>
  <c r="Q743" i="67"/>
  <c r="Q617" i="67"/>
  <c r="Q563" i="67"/>
  <c r="Q690" i="67"/>
  <c r="Q694" i="67"/>
  <c r="Q121" i="67"/>
  <c r="Q638" i="67"/>
  <c r="Q639" i="67"/>
  <c r="Q640" i="67"/>
  <c r="Q618" i="67"/>
  <c r="Q708" i="67"/>
  <c r="Q836" i="67"/>
  <c r="Q917" i="67"/>
  <c r="Q878" i="67"/>
  <c r="Q801" i="67"/>
  <c r="Q854" i="67"/>
  <c r="Q825" i="67"/>
  <c r="Q744" i="67"/>
  <c r="Q745" i="67"/>
  <c r="Q746" i="67"/>
  <c r="Q619" i="67"/>
  <c r="Q855" i="67"/>
  <c r="Q558" i="67"/>
  <c r="Q879" i="67"/>
  <c r="Q856" i="67"/>
  <c r="Q810" i="67"/>
  <c r="Q696" i="67"/>
  <c r="Q665" i="67"/>
  <c r="Q559" i="67"/>
  <c r="Q918" i="67"/>
  <c r="Q880" i="67"/>
  <c r="Q695" i="67"/>
  <c r="Q881" i="67"/>
  <c r="Q919" i="67"/>
  <c r="Q641" i="67"/>
  <c r="Q605" i="67"/>
  <c r="Q882" i="67"/>
  <c r="Q883" i="67"/>
  <c r="Q811" i="67"/>
  <c r="Q884" i="67"/>
  <c r="Q678" i="67"/>
  <c r="Q860" i="67"/>
  <c r="Q861" i="67"/>
  <c r="Q862" i="67"/>
  <c r="Q114" i="67"/>
  <c r="Q885" i="67"/>
  <c r="Q625" i="67"/>
  <c r="Q701" i="67"/>
  <c r="Q886" i="67"/>
  <c r="Q747" i="67"/>
  <c r="Q591" i="67"/>
  <c r="Q748" i="67"/>
  <c r="Q716" i="67"/>
  <c r="Q606" i="67"/>
  <c r="Q586" i="67"/>
  <c r="Q607" i="67"/>
  <c r="Q580" i="67"/>
  <c r="Q593" i="67"/>
  <c r="Q594" i="67"/>
  <c r="Q608" i="67"/>
  <c r="Q595" i="67"/>
  <c r="Q596" i="67"/>
  <c r="Q609" i="67"/>
  <c r="Q610" i="67"/>
  <c r="Q611" i="67"/>
  <c r="Q587" i="67"/>
  <c r="Q612" i="67"/>
  <c r="Q613" i="67"/>
  <c r="Q927" i="67"/>
  <c r="Q592" i="67"/>
  <c r="Q887" i="67"/>
  <c r="Q888" i="67"/>
  <c r="Q831" i="67"/>
  <c r="Q620" i="67"/>
  <c r="Q621" i="67"/>
  <c r="Q642" i="67"/>
  <c r="Q643" i="67"/>
  <c r="Q889" i="67"/>
  <c r="Q556" i="67"/>
  <c r="Q920" i="67"/>
  <c r="Q921" i="67"/>
  <c r="Q890" i="67"/>
  <c r="Q891" i="67"/>
  <c r="Q650" i="67"/>
  <c r="Q783" i="67"/>
  <c r="Q749" i="67"/>
  <c r="Q691" i="67"/>
  <c r="Q750" i="67"/>
  <c r="Q565" i="67"/>
  <c r="Q702" i="67"/>
  <c r="Q709" i="67"/>
  <c r="Q674" i="67"/>
  <c r="Q644" i="67"/>
  <c r="Q751" i="67"/>
  <c r="Q752" i="67"/>
  <c r="Q892" i="67"/>
  <c r="Q893" i="67"/>
  <c r="Q894" i="67"/>
  <c r="Q922" i="67"/>
  <c r="Q849" i="67"/>
  <c r="Q826" i="67"/>
  <c r="Q802" i="67"/>
  <c r="Q566" i="67"/>
  <c r="Q753" i="67"/>
  <c r="Q857" i="67"/>
  <c r="Q754" i="67"/>
  <c r="Q679" i="67"/>
  <c r="Q928" i="67"/>
  <c r="Q755" i="67"/>
  <c r="Q803" i="67"/>
  <c r="Q827" i="67"/>
  <c r="Q756" i="67"/>
  <c r="Q828" i="67"/>
  <c r="Q837" i="67"/>
  <c r="Q757" i="67"/>
  <c r="Q829" i="67"/>
  <c r="Q830" i="67"/>
  <c r="Q758" i="67"/>
  <c r="Q759" i="67"/>
  <c r="Q680" i="67"/>
  <c r="Q717" i="67"/>
  <c r="Q760" i="67"/>
  <c r="Q923" i="67"/>
  <c r="Q761" i="67"/>
  <c r="Q762" i="67"/>
  <c r="Q763" i="67"/>
  <c r="Q764" i="67"/>
  <c r="Q597" i="67"/>
  <c r="Q765" i="67"/>
  <c r="Q614" i="67"/>
  <c r="Q766" i="67"/>
  <c r="Q767" i="67"/>
  <c r="Q768" i="67"/>
  <c r="Q718" i="67"/>
  <c r="Q769" i="67"/>
  <c r="Q858" i="67"/>
  <c r="Q675" i="67"/>
  <c r="Q770" i="67"/>
  <c r="Q598" i="67"/>
  <c r="Q771" i="67"/>
  <c r="Q772" i="67"/>
  <c r="Q581" i="67"/>
  <c r="Q804" i="67"/>
  <c r="Q703" i="67"/>
  <c r="Q805" i="67"/>
  <c r="Q773" i="67"/>
  <c r="Q774" i="67"/>
  <c r="Q806" i="67"/>
  <c r="Q807" i="67"/>
  <c r="Q775" i="67"/>
  <c r="Q776" i="67"/>
  <c r="Q777" i="67"/>
  <c r="Q778" i="67"/>
  <c r="Q779" i="67"/>
  <c r="Q780" i="67"/>
  <c r="Q838" i="67"/>
  <c r="Q781" i="67"/>
  <c r="Q710" i="67"/>
  <c r="Q782" i="67"/>
  <c r="Q91" i="67"/>
  <c r="Q992" i="67"/>
  <c r="Q362" i="67"/>
  <c r="Q985" i="67"/>
  <c r="Q493" i="67"/>
  <c r="Q78" i="67"/>
  <c r="Q326" i="67"/>
  <c r="Q358" i="67"/>
  <c r="Q341" i="67"/>
  <c r="Q349" i="67"/>
  <c r="Q970" i="67"/>
  <c r="Q968" i="67"/>
  <c r="Q323" i="67"/>
  <c r="Q969" i="67"/>
  <c r="Q325" i="67"/>
  <c r="Q333" i="67"/>
  <c r="Q92" i="67"/>
  <c r="Q328" i="67"/>
  <c r="Q495" i="67"/>
  <c r="Q332" i="67"/>
  <c r="Q324" i="67"/>
  <c r="Q489" i="67"/>
  <c r="Q975" i="67"/>
  <c r="Q993" i="67"/>
  <c r="Q962" i="67"/>
  <c r="Q998" i="67"/>
  <c r="Q404" i="67"/>
  <c r="Q350" i="67"/>
  <c r="Q79" i="67"/>
  <c r="Q1006" i="67"/>
  <c r="Q351" i="67"/>
  <c r="Q352" i="67"/>
  <c r="Q335" i="67"/>
  <c r="Q344" i="67"/>
  <c r="Q487" i="67"/>
  <c r="Q501" i="67"/>
  <c r="Q363" i="67"/>
  <c r="Q1004" i="67"/>
  <c r="Q365" i="67"/>
  <c r="Q512" i="67"/>
  <c r="Q336" i="67"/>
  <c r="Q994" i="67"/>
  <c r="Q84" i="67"/>
  <c r="Q329" i="67"/>
  <c r="Q502" i="67"/>
  <c r="Q490" i="67"/>
  <c r="Q1008" i="67"/>
  <c r="Q491" i="67"/>
  <c r="Q503" i="67"/>
  <c r="Q485" i="67"/>
  <c r="Q334" i="67"/>
  <c r="Q966" i="67"/>
  <c r="Q995" i="67"/>
  <c r="Q82" i="67"/>
  <c r="Q504" i="67"/>
  <c r="Q364" i="67"/>
  <c r="Q86" i="67"/>
  <c r="Q369" i="67"/>
  <c r="Q337" i="67"/>
  <c r="Q963" i="67"/>
  <c r="Q1007" i="67"/>
  <c r="Q976" i="67"/>
  <c r="Q370" i="67"/>
  <c r="Q85" i="67"/>
  <c r="Q338" i="67"/>
  <c r="Q511" i="67"/>
  <c r="Q418" i="67"/>
  <c r="Q419" i="67"/>
  <c r="Q371" i="67"/>
  <c r="Q372" i="67"/>
  <c r="Q81" i="67"/>
  <c r="Q492" i="67"/>
  <c r="Q359" i="67"/>
  <c r="Q339" i="67"/>
  <c r="Q330" i="67"/>
  <c r="Q93" i="67"/>
  <c r="Q1000" i="67"/>
  <c r="Q353" i="67"/>
  <c r="Q513" i="67"/>
  <c r="Q373" i="67"/>
  <c r="Q964" i="67"/>
  <c r="Q327" i="67"/>
  <c r="Q977" i="67"/>
  <c r="Q374" i="67"/>
  <c r="Q354" i="67"/>
  <c r="Q342" i="67"/>
  <c r="Q375" i="67"/>
  <c r="Q376" i="67"/>
  <c r="Q83" i="67"/>
  <c r="Q322" i="67"/>
  <c r="Q88" i="67"/>
  <c r="Q377" i="67"/>
  <c r="Q996" i="67"/>
  <c r="Q340" i="67"/>
  <c r="Q978" i="67"/>
  <c r="Q378" i="67"/>
  <c r="Q87" i="67"/>
  <c r="Q997" i="67"/>
  <c r="Q360" i="67"/>
  <c r="Q331" i="67"/>
  <c r="Q379" i="67"/>
  <c r="Q366" i="67"/>
  <c r="Q94" i="67"/>
  <c r="Q1001" i="67"/>
  <c r="Q400" i="67"/>
  <c r="Q95" i="67"/>
  <c r="Q380" i="67"/>
  <c r="Q96" i="67"/>
  <c r="Q97" i="67"/>
  <c r="Q484" i="67"/>
  <c r="Q505" i="67"/>
  <c r="Q381" i="67"/>
  <c r="Q355" i="67"/>
  <c r="Q361" i="67"/>
  <c r="Q367" i="67"/>
  <c r="Q488" i="67"/>
  <c r="Q486" i="67"/>
  <c r="Q979" i="67"/>
  <c r="Q89" i="67"/>
  <c r="Q990" i="67"/>
  <c r="Q382" i="67"/>
  <c r="Q398" i="67"/>
  <c r="Q973" i="67"/>
  <c r="Q383" i="67"/>
  <c r="Q965" i="67"/>
  <c r="Q482" i="67"/>
  <c r="Q1002" i="67"/>
  <c r="Q496" i="67"/>
  <c r="Q494" i="67"/>
  <c r="Q80" i="67"/>
  <c r="Q980" i="67"/>
  <c r="Q506" i="67"/>
  <c r="Q399" i="67"/>
  <c r="Q983" i="67"/>
  <c r="Q384" i="67"/>
  <c r="Q483" i="67"/>
  <c r="Q385" i="67"/>
  <c r="Q514" i="67"/>
  <c r="Q76" i="67"/>
  <c r="Q967" i="67"/>
  <c r="Q516" i="67"/>
  <c r="Q386" i="67"/>
  <c r="Q98" i="67"/>
  <c r="Q517" i="67"/>
  <c r="Q345" i="67"/>
  <c r="Q515" i="67"/>
  <c r="Q982" i="67"/>
  <c r="Q518" i="67"/>
  <c r="Q519" i="67"/>
  <c r="Q520" i="67"/>
  <c r="Q387" i="67"/>
  <c r="Q507" i="67"/>
  <c r="Q99" i="67"/>
  <c r="Q100" i="67"/>
  <c r="Q991" i="67"/>
  <c r="Q432" i="67"/>
  <c r="Q346" i="67"/>
  <c r="Q460" i="67"/>
  <c r="Q446" i="67"/>
  <c r="Q434" i="67"/>
  <c r="Q420" i="67"/>
  <c r="Q461" i="67"/>
  <c r="Q101" i="67"/>
  <c r="Q462" i="67"/>
  <c r="Q463" i="67"/>
  <c r="Q401" i="67"/>
  <c r="Q435" i="67"/>
  <c r="Q464" i="67"/>
  <c r="Q436" i="67"/>
  <c r="Q465" i="67"/>
  <c r="Q466" i="67"/>
  <c r="Q467" i="67"/>
  <c r="Q468" i="67"/>
  <c r="Q469" i="67"/>
  <c r="Q455" i="67"/>
  <c r="Q456" i="67"/>
  <c r="Q405" i="67"/>
  <c r="Q431" i="67"/>
  <c r="Q444" i="67"/>
  <c r="Q470" i="67"/>
  <c r="Q421" i="67"/>
  <c r="Q417" i="67"/>
  <c r="Q402" i="67"/>
  <c r="Q447" i="67"/>
  <c r="Q471" i="67"/>
  <c r="Q410" i="67"/>
  <c r="Q472" i="67"/>
  <c r="Q473" i="67"/>
  <c r="Q422" i="67"/>
  <c r="Q457" i="67"/>
  <c r="Q497" i="67"/>
  <c r="Q474" i="67"/>
  <c r="Q423" i="67"/>
  <c r="Q424" i="67"/>
  <c r="Q415" i="67"/>
  <c r="Q425" i="67"/>
  <c r="Q448" i="67"/>
  <c r="Q453" i="67"/>
  <c r="Q475" i="67"/>
  <c r="Q449" i="67"/>
  <c r="Q445" i="67"/>
  <c r="Q426" i="67"/>
  <c r="Q433" i="67"/>
  <c r="Q411" i="67"/>
  <c r="Q427" i="67"/>
  <c r="Q458" i="67"/>
  <c r="Q437" i="67"/>
  <c r="Q476" i="67"/>
  <c r="Q459" i="67"/>
  <c r="Q428" i="67"/>
  <c r="Q412" i="67"/>
  <c r="Q450" i="67"/>
  <c r="Q477" i="67"/>
  <c r="Q438" i="67"/>
  <c r="Q406" i="67"/>
  <c r="Q439" i="67"/>
  <c r="Q451" i="67"/>
  <c r="Q403" i="67"/>
  <c r="Q407" i="67"/>
  <c r="Q440" i="67"/>
  <c r="Q408" i="67"/>
  <c r="Q478" i="67"/>
  <c r="Q409" i="67"/>
  <c r="Q441" i="67"/>
  <c r="Q442" i="67"/>
  <c r="Q429" i="67"/>
  <c r="Q413" i="67"/>
  <c r="Q414" i="67"/>
  <c r="Q430" i="67"/>
  <c r="Q479" i="67"/>
  <c r="Q480" i="67"/>
  <c r="Q388" i="67"/>
  <c r="Q102" i="67"/>
  <c r="Q981" i="67"/>
  <c r="Q103" i="67"/>
  <c r="Q984" i="67"/>
  <c r="Q356" i="67"/>
  <c r="Q397" i="67"/>
  <c r="Q389" i="67"/>
  <c r="Q77" i="67"/>
  <c r="Q390" i="67"/>
  <c r="Q104" i="67"/>
  <c r="Q347" i="67"/>
  <c r="Q443" i="67"/>
  <c r="Q452" i="67"/>
  <c r="Q391" i="67"/>
  <c r="Q972" i="67"/>
  <c r="Q392" i="67"/>
  <c r="Q393" i="67"/>
  <c r="Q343" i="67"/>
  <c r="Q974" i="67"/>
  <c r="Q508" i="67"/>
  <c r="Q394" i="67"/>
  <c r="Q999" i="67"/>
  <c r="Q395" i="67"/>
  <c r="Q454" i="67"/>
  <c r="Q416" i="67"/>
  <c r="Q348" i="67"/>
  <c r="Q1003" i="67"/>
  <c r="Q521" i="67"/>
  <c r="Q90" i="67"/>
  <c r="Q498" i="67"/>
  <c r="Q357" i="67"/>
  <c r="Q499" i="67"/>
  <c r="Q509" i="67"/>
  <c r="Q971" i="67"/>
  <c r="Q368" i="67"/>
  <c r="Q481" i="67"/>
  <c r="Q510" i="67"/>
  <c r="Q1005" i="67"/>
  <c r="Q396" i="67"/>
  <c r="Q500" i="67"/>
  <c r="Q1324" i="67"/>
  <c r="Q1207" i="67"/>
  <c r="Q1188" i="67"/>
  <c r="Q1286" i="67"/>
  <c r="Q1290" i="67"/>
  <c r="Q1189" i="67"/>
  <c r="Q1294" i="67"/>
  <c r="Q1287" i="67"/>
  <c r="Q1301" i="67"/>
  <c r="Q1258" i="67"/>
  <c r="Q1305" i="67"/>
  <c r="Q1197" i="67"/>
  <c r="Q1309" i="67"/>
  <c r="Q1282" i="67"/>
  <c r="Q1277" i="67"/>
  <c r="Q1198" i="67"/>
  <c r="Q1311" i="67"/>
  <c r="Q1195" i="67"/>
  <c r="Q1325" i="67"/>
  <c r="Q1229" i="67"/>
  <c r="Q1199" i="67"/>
  <c r="Q1295" i="67"/>
  <c r="Q1315" i="67"/>
  <c r="Q1264" i="67"/>
  <c r="Q1234" i="67"/>
  <c r="Q1314" i="67"/>
  <c r="Q1205" i="67"/>
  <c r="Q1209" i="67"/>
  <c r="Q1222" i="67"/>
  <c r="Q1280" i="67"/>
  <c r="Q1239" i="67"/>
  <c r="Q1297" i="67"/>
  <c r="Q1291" i="67"/>
  <c r="Q1302" i="67"/>
  <c r="Q1318" i="67"/>
  <c r="Q1251" i="67"/>
  <c r="Q1211" i="67"/>
  <c r="Q1210" i="67"/>
  <c r="Q1261" i="67"/>
  <c r="Q1196" i="67"/>
  <c r="Q1220" i="67"/>
  <c r="Q1333" i="67"/>
  <c r="Q1267" i="67"/>
  <c r="Q1228" i="67"/>
  <c r="Q1293" i="67"/>
  <c r="Q1204" i="67"/>
  <c r="Q1308" i="67"/>
  <c r="Q1244" i="67"/>
  <c r="Q1298" i="67"/>
  <c r="Q1230" i="67"/>
  <c r="Q1193" i="67"/>
  <c r="Q1334" i="67"/>
  <c r="Q1247" i="67"/>
  <c r="Q1224" i="67"/>
  <c r="Q1231" i="67"/>
  <c r="Q1214" i="67"/>
  <c r="Q1246" i="67"/>
  <c r="Q1252" i="67"/>
  <c r="Q1200" i="67"/>
  <c r="Q1281" i="67"/>
  <c r="Q1221" i="67"/>
  <c r="Q1236" i="67"/>
  <c r="Q1317" i="67"/>
  <c r="Q1329" i="67"/>
  <c r="Q1303" i="67"/>
  <c r="Q1223" i="67"/>
  <c r="Q1226" i="67"/>
  <c r="Q1319" i="67"/>
  <c r="Q1190" i="67"/>
  <c r="Q1320" i="67"/>
  <c r="Q1208" i="67"/>
  <c r="Q1331" i="67"/>
  <c r="Q1304" i="67"/>
  <c r="Q1323" i="67"/>
  <c r="Q1275" i="67"/>
  <c r="Q1270" i="67"/>
  <c r="Q1321" i="67"/>
  <c r="Q1326" i="67"/>
  <c r="Q1269" i="67"/>
  <c r="Q1273" i="67"/>
  <c r="Q1271" i="67"/>
  <c r="Q1260" i="67"/>
  <c r="Q1276" i="67"/>
  <c r="Q1327" i="67"/>
  <c r="Q1322" i="67"/>
  <c r="Q1232" i="67"/>
  <c r="Q1285" i="67"/>
  <c r="Q1212" i="67"/>
  <c r="Q1335" i="67"/>
  <c r="Q1336" i="67"/>
  <c r="Q1328" i="67"/>
  <c r="Q1245" i="67"/>
  <c r="Q1337" i="67"/>
  <c r="Q1338" i="67"/>
  <c r="Q1240" i="67"/>
  <c r="Q1330" i="67"/>
  <c r="Q1299" i="67"/>
  <c r="Q1265" i="67"/>
  <c r="Q1332" i="67"/>
  <c r="Q1339" i="67"/>
  <c r="Q1227" i="67"/>
  <c r="Q1253" i="67"/>
  <c r="Q1288" i="67"/>
  <c r="Q1262" i="67"/>
  <c r="Q1201" i="67"/>
  <c r="Q1213" i="67"/>
  <c r="Q1249" i="67"/>
  <c r="Q1194" i="67"/>
  <c r="Q1235" i="67"/>
  <c r="Q1219" i="67"/>
  <c r="Q1233" i="67"/>
  <c r="Q1289" i="67"/>
  <c r="Q1225" i="67"/>
  <c r="Q1312" i="67"/>
  <c r="Q1306" i="67"/>
  <c r="Q1307" i="67"/>
  <c r="Q1259" i="67"/>
  <c r="Q1279" i="67"/>
  <c r="Q1296" i="67"/>
  <c r="Q1218" i="67"/>
  <c r="Q1241" i="67"/>
  <c r="Q1283" i="67"/>
  <c r="Q1250" i="67"/>
  <c r="Q1202" i="67"/>
  <c r="Q1206" i="67"/>
  <c r="Q1316" i="67"/>
  <c r="Q1266" i="67"/>
  <c r="Q1203" i="67"/>
  <c r="Q1292" i="67"/>
  <c r="Q1310" i="67"/>
  <c r="Q1284" i="67"/>
  <c r="Q1237" i="67"/>
  <c r="Q1255" i="67"/>
  <c r="Q1216" i="67"/>
  <c r="Q1215" i="67"/>
  <c r="Q1268" i="67"/>
  <c r="Q1313" i="67"/>
  <c r="Q1256" i="67"/>
  <c r="Q1243" i="67"/>
  <c r="Q1257" i="67"/>
  <c r="Q1274" i="67"/>
  <c r="Q1248" i="67"/>
  <c r="Q1192" i="67"/>
  <c r="Q1217" i="67"/>
  <c r="Q1263" i="67"/>
  <c r="Q1272" i="67"/>
  <c r="Q1242" i="67"/>
  <c r="Q1254" i="67"/>
  <c r="Q1191" i="67"/>
  <c r="Q1238" i="67"/>
  <c r="Q1278" i="67"/>
  <c r="Q1300" i="67"/>
  <c r="Q1355" i="67"/>
  <c r="Q1342" i="67"/>
  <c r="Q1356" i="67"/>
  <c r="Q1343" i="67"/>
  <c r="Q1340" i="67"/>
  <c r="Q1360" i="67"/>
  <c r="Q1344" i="67"/>
  <c r="Q1357" i="67"/>
  <c r="Q1359" i="67"/>
  <c r="Q1345" i="67"/>
  <c r="Q1363" i="67"/>
  <c r="Q1346" i="67"/>
  <c r="Q1362" i="67"/>
  <c r="Q1347" i="67"/>
  <c r="Q1348" i="67"/>
  <c r="Q1361" i="67"/>
  <c r="Q1364" i="67"/>
  <c r="Q1349" i="67"/>
  <c r="Q1350" i="67"/>
  <c r="Q1351" i="67"/>
  <c r="Q1352" i="67"/>
  <c r="Q1353" i="67"/>
  <c r="Q1358" i="67"/>
  <c r="Q1341" i="67"/>
  <c r="Q1354" i="67"/>
  <c r="Q1159" i="67"/>
  <c r="Q1069" i="67"/>
  <c r="Q1177" i="67"/>
  <c r="Q1070" i="67"/>
  <c r="Q1071" i="67"/>
  <c r="Q1035" i="67"/>
  <c r="Q1072" i="67"/>
  <c r="Q1041" i="67"/>
  <c r="Q1056" i="67"/>
  <c r="Q1073" i="67"/>
  <c r="Q1074" i="67"/>
  <c r="Q1057" i="67"/>
  <c r="Q1049" i="67"/>
  <c r="Q1067" i="67"/>
  <c r="Q1037" i="67"/>
  <c r="Q1075" i="67"/>
  <c r="Q1040" i="67"/>
  <c r="Q1076" i="67"/>
  <c r="Q1077" i="67"/>
  <c r="Q1078" i="67"/>
  <c r="Q1184" i="67"/>
  <c r="Q1058" i="67"/>
  <c r="Q1034" i="67"/>
  <c r="Q1079" i="67"/>
  <c r="Q1042" i="67"/>
  <c r="Q1038" i="67"/>
  <c r="Q1080" i="67"/>
  <c r="Q1081" i="67"/>
  <c r="Q1082" i="67"/>
  <c r="Q1043" i="67"/>
  <c r="Q1050" i="67"/>
  <c r="Q1083" i="67"/>
  <c r="Q1039" i="67"/>
  <c r="Q1161" i="67"/>
  <c r="Q1162" i="67"/>
  <c r="Q1059" i="67"/>
  <c r="Q1051" i="67"/>
  <c r="Q1174" i="67"/>
  <c r="Q1084" i="67"/>
  <c r="Q1085" i="67"/>
  <c r="Q1163" i="67"/>
  <c r="Q1060" i="67"/>
  <c r="Q1175" i="67"/>
  <c r="Q1086" i="67"/>
  <c r="Q1087" i="67"/>
  <c r="Q1088" i="67"/>
  <c r="Q1160" i="67"/>
  <c r="Q1061" i="67"/>
  <c r="Q1089" i="67"/>
  <c r="Q1090" i="67"/>
  <c r="Q1091" i="67"/>
  <c r="Q1092" i="67"/>
  <c r="Q1062" i="67"/>
  <c r="Q1093" i="67"/>
  <c r="Q1094" i="67"/>
  <c r="Q1095" i="67"/>
  <c r="Q1096" i="67"/>
  <c r="Q1185" i="67"/>
  <c r="Q1097" i="67"/>
  <c r="Q1164" i="67"/>
  <c r="Q1068" i="67"/>
  <c r="Q1098" i="67"/>
  <c r="Q1173" i="67"/>
  <c r="Q1165" i="67"/>
  <c r="Q1166" i="67"/>
  <c r="Q1099" i="67"/>
  <c r="Q1063" i="67"/>
  <c r="Q1100" i="67"/>
  <c r="Q1101" i="67"/>
  <c r="Q1102" i="67"/>
  <c r="Q1064" i="67"/>
  <c r="Q1065" i="67"/>
  <c r="Q1103" i="67"/>
  <c r="Q1186" i="67"/>
  <c r="Q1167" i="67"/>
  <c r="Q1104" i="67"/>
  <c r="Q1105" i="67"/>
  <c r="Q1052" i="67"/>
  <c r="Q1106" i="67"/>
  <c r="Q1107" i="67"/>
  <c r="Q1108" i="67"/>
  <c r="Q1109" i="67"/>
  <c r="Q1110" i="67"/>
  <c r="Q1066" i="67"/>
  <c r="Q1111" i="67"/>
  <c r="Q1112" i="67"/>
  <c r="Q1113" i="67"/>
  <c r="Q1114" i="67"/>
  <c r="Q1170" i="67"/>
  <c r="Q1168" i="67"/>
  <c r="Q1115" i="67"/>
  <c r="Q1116" i="67"/>
  <c r="Q1117" i="67"/>
  <c r="Q1118" i="67"/>
  <c r="Q1119" i="67"/>
  <c r="Q1171" i="67"/>
  <c r="Q1120" i="67"/>
  <c r="Q1121" i="67"/>
  <c r="Q1122" i="67"/>
  <c r="Q1123" i="67"/>
  <c r="Q1124" i="67"/>
  <c r="Q1125" i="67"/>
  <c r="Q1178" i="67"/>
  <c r="Q1169" i="67"/>
  <c r="Q1126" i="67"/>
  <c r="Q1127" i="67"/>
  <c r="Q1176" i="67"/>
  <c r="Q1128" i="67"/>
  <c r="Q1053" i="67"/>
  <c r="Q1045" i="67"/>
  <c r="Q1129" i="67"/>
  <c r="Q1054" i="67"/>
  <c r="Q1130" i="67"/>
  <c r="Q1044" i="67"/>
  <c r="Q1179" i="67"/>
  <c r="Q1131" i="67"/>
  <c r="Q1180" i="67"/>
  <c r="Q1132" i="67"/>
  <c r="Q1133" i="67"/>
  <c r="Q1134" i="67"/>
  <c r="Q1135" i="67"/>
  <c r="Q1136" i="67"/>
  <c r="Q1137" i="67"/>
  <c r="Q1046" i="67"/>
  <c r="Q1138" i="67"/>
  <c r="Q1139" i="67"/>
  <c r="Q1140" i="67"/>
  <c r="Q1141" i="67"/>
  <c r="Q1142" i="67"/>
  <c r="Q1143" i="67"/>
  <c r="Q1144" i="67"/>
  <c r="Q1145" i="67"/>
  <c r="Q1146" i="67"/>
  <c r="Q1036" i="67"/>
  <c r="Q1147" i="67"/>
  <c r="Q1047" i="67"/>
  <c r="Q1181" i="67"/>
  <c r="Q1055" i="67"/>
  <c r="Q1048" i="67"/>
  <c r="Q1172" i="67"/>
  <c r="Q1187" i="67"/>
  <c r="Q1148" i="67"/>
  <c r="Q1149" i="67"/>
  <c r="Q1150" i="67"/>
  <c r="Q1151" i="67"/>
  <c r="Q1152" i="67"/>
  <c r="Q1153" i="67"/>
  <c r="Q1154" i="67"/>
  <c r="Q1155" i="67"/>
  <c r="Q1156" i="67"/>
  <c r="Q1157" i="67"/>
  <c r="Q1182" i="67"/>
  <c r="Q1158" i="67"/>
  <c r="Q1183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B160" i="64"/>
  <c r="G160" i="64"/>
  <c r="H160" i="64"/>
  <c r="I160" i="64"/>
  <c r="J160" i="64"/>
  <c r="K160" i="64"/>
  <c r="L160" i="64"/>
  <c r="L11" i="69" l="1"/>
  <c r="S1324" i="67" s="1"/>
  <c r="L12" i="69"/>
  <c r="S1207" i="67" s="1"/>
  <c r="L13" i="69"/>
  <c r="S1188" i="67" s="1"/>
  <c r="L14" i="69"/>
  <c r="S1286" i="67" s="1"/>
  <c r="L15" i="69"/>
  <c r="S1290" i="67" s="1"/>
  <c r="L16" i="69"/>
  <c r="S1189" i="67" s="1"/>
  <c r="L17" i="69"/>
  <c r="S1294" i="67" s="1"/>
  <c r="L18" i="69"/>
  <c r="S1287" i="67" s="1"/>
  <c r="L19" i="69"/>
  <c r="S1301" i="67" s="1"/>
  <c r="L20" i="69"/>
  <c r="S1258" i="67" s="1"/>
  <c r="L21" i="69"/>
  <c r="S1305" i="67" s="1"/>
  <c r="L22" i="69"/>
  <c r="S1197" i="67" s="1"/>
  <c r="L23" i="69"/>
  <c r="S1309" i="67" s="1"/>
  <c r="L24" i="69"/>
  <c r="S1282" i="67" s="1"/>
  <c r="L25" i="69"/>
  <c r="S1277" i="67" s="1"/>
  <c r="L26" i="69"/>
  <c r="S1198" i="67" s="1"/>
  <c r="L27" i="69"/>
  <c r="S1311" i="67" s="1"/>
  <c r="L28" i="69"/>
  <c r="S1195" i="67" s="1"/>
  <c r="L29" i="69"/>
  <c r="S1325" i="67" s="1"/>
  <c r="L30" i="69"/>
  <c r="S1229" i="67" s="1"/>
  <c r="L31" i="69"/>
  <c r="S1199" i="67" s="1"/>
  <c r="L32" i="69"/>
  <c r="S1295" i="67" s="1"/>
  <c r="L33" i="69"/>
  <c r="S1315" i="67" s="1"/>
  <c r="L34" i="69"/>
  <c r="S1264" i="67" s="1"/>
  <c r="L35" i="69"/>
  <c r="S1234" i="67" s="1"/>
  <c r="L36" i="69"/>
  <c r="S1314" i="67" s="1"/>
  <c r="L37" i="69"/>
  <c r="S1205" i="67" s="1"/>
  <c r="L38" i="69"/>
  <c r="S1209" i="67" s="1"/>
  <c r="L39" i="69"/>
  <c r="S1222" i="67" s="1"/>
  <c r="L40" i="69"/>
  <c r="S1280" i="67" s="1"/>
  <c r="L41" i="69"/>
  <c r="S1239" i="67" s="1"/>
  <c r="L42" i="69"/>
  <c r="S1297" i="67" s="1"/>
  <c r="L43" i="69"/>
  <c r="S1291" i="67" s="1"/>
  <c r="L44" i="69"/>
  <c r="S1302" i="67" s="1"/>
  <c r="L45" i="69"/>
  <c r="S1318" i="67" s="1"/>
  <c r="L46" i="69"/>
  <c r="S1251" i="67" s="1"/>
  <c r="L47" i="69"/>
  <c r="S1211" i="67" s="1"/>
  <c r="L48" i="69"/>
  <c r="S1210" i="67" s="1"/>
  <c r="L49" i="69"/>
  <c r="S1261" i="67" s="1"/>
  <c r="L50" i="69"/>
  <c r="S1196" i="67" s="1"/>
  <c r="L51" i="69"/>
  <c r="S1220" i="67" s="1"/>
  <c r="L52" i="69"/>
  <c r="S1333" i="67" s="1"/>
  <c r="L53" i="69"/>
  <c r="S1267" i="67" s="1"/>
  <c r="L54" i="69"/>
  <c r="S1228" i="67" s="1"/>
  <c r="L55" i="69"/>
  <c r="S1293" i="67" s="1"/>
  <c r="L56" i="69"/>
  <c r="S1204" i="67" s="1"/>
  <c r="L57" i="69"/>
  <c r="S1308" i="67" s="1"/>
  <c r="L58" i="69"/>
  <c r="S1244" i="67" s="1"/>
  <c r="L9" i="69"/>
  <c r="L59" i="69"/>
  <c r="S1230" i="67" s="1"/>
  <c r="L60" i="69"/>
  <c r="S1193" i="67" s="1"/>
  <c r="L61" i="69"/>
  <c r="S1334" i="67" s="1"/>
  <c r="L62" i="69"/>
  <c r="S1247" i="67" s="1"/>
  <c r="L63" i="69"/>
  <c r="S1224" i="67" s="1"/>
  <c r="L64" i="69"/>
  <c r="S1231" i="67" s="1"/>
  <c r="L65" i="69"/>
  <c r="S1214" i="67" s="1"/>
  <c r="L66" i="69"/>
  <c r="S1246" i="67" s="1"/>
  <c r="L67" i="69"/>
  <c r="S1252" i="67" s="1"/>
  <c r="L68" i="69"/>
  <c r="S1200" i="67" s="1"/>
  <c r="L69" i="69"/>
  <c r="S1281" i="67" s="1"/>
  <c r="L70" i="69"/>
  <c r="S1221" i="67" s="1"/>
  <c r="L71" i="69"/>
  <c r="S1236" i="67" s="1"/>
  <c r="L72" i="69"/>
  <c r="S1317" i="67" s="1"/>
  <c r="L73" i="69"/>
  <c r="S1329" i="67" s="1"/>
  <c r="L74" i="69"/>
  <c r="S1303" i="67" s="1"/>
  <c r="L75" i="69"/>
  <c r="S1223" i="67" s="1"/>
  <c r="L76" i="69"/>
  <c r="S1226" i="67" s="1"/>
  <c r="L77" i="69"/>
  <c r="S1319" i="67" s="1"/>
  <c r="L78" i="69"/>
  <c r="S1190" i="67" s="1"/>
  <c r="L79" i="69"/>
  <c r="S1320" i="67" s="1"/>
  <c r="L80" i="69"/>
  <c r="S1208" i="67" s="1"/>
  <c r="L81" i="69"/>
  <c r="S1331" i="67" s="1"/>
  <c r="L82" i="69"/>
  <c r="S1304" i="67" s="1"/>
  <c r="L83" i="69"/>
  <c r="S1323" i="67" s="1"/>
  <c r="L84" i="69"/>
  <c r="S1275" i="67" s="1"/>
  <c r="L85" i="69"/>
  <c r="S1270" i="67" s="1"/>
  <c r="L86" i="69"/>
  <c r="S1321" i="67" s="1"/>
  <c r="L87" i="69"/>
  <c r="S1326" i="67" s="1"/>
  <c r="L88" i="69"/>
  <c r="S1269" i="67" s="1"/>
  <c r="L89" i="69"/>
  <c r="S1273" i="67" s="1"/>
  <c r="L90" i="69"/>
  <c r="S1271" i="67" s="1"/>
  <c r="L91" i="69"/>
  <c r="S1260" i="67" s="1"/>
  <c r="L92" i="69"/>
  <c r="S1276" i="67" s="1"/>
  <c r="L93" i="69"/>
  <c r="S1327" i="67" s="1"/>
  <c r="L94" i="69"/>
  <c r="S1322" i="67" s="1"/>
  <c r="L95" i="69"/>
  <c r="S1232" i="67" s="1"/>
  <c r="L96" i="69"/>
  <c r="S1285" i="67" s="1"/>
  <c r="L97" i="69"/>
  <c r="S1212" i="67" s="1"/>
  <c r="L98" i="69"/>
  <c r="S1335" i="67" s="1"/>
  <c r="L99" i="69"/>
  <c r="S1336" i="67" s="1"/>
  <c r="L100" i="69"/>
  <c r="S1328" i="67" s="1"/>
  <c r="L101" i="69"/>
  <c r="S1245" i="67" s="1"/>
  <c r="L102" i="69"/>
  <c r="S1337" i="67" s="1"/>
  <c r="L103" i="69"/>
  <c r="S1338" i="67" s="1"/>
  <c r="L104" i="69"/>
  <c r="S1240" i="67" s="1"/>
  <c r="L105" i="69"/>
  <c r="S1330" i="67" s="1"/>
  <c r="L106" i="69"/>
  <c r="S1299" i="67" s="1"/>
  <c r="L107" i="69"/>
  <c r="S1265" i="67" s="1"/>
  <c r="L108" i="69"/>
  <c r="S1332" i="67" s="1"/>
  <c r="L109" i="69"/>
  <c r="S1339" i="67" s="1"/>
  <c r="L110" i="69"/>
  <c r="S1227" i="67" s="1"/>
  <c r="L111" i="69"/>
  <c r="S1253" i="67" s="1"/>
  <c r="L112" i="69"/>
  <c r="S1288" i="67" s="1"/>
  <c r="L113" i="69"/>
  <c r="S1262" i="67" s="1"/>
  <c r="L114" i="69"/>
  <c r="S1201" i="67" s="1"/>
  <c r="L115" i="69"/>
  <c r="S1213" i="67" s="1"/>
  <c r="L7" i="69"/>
  <c r="L116" i="69"/>
  <c r="S1194" i="67" s="1"/>
  <c r="L117" i="69"/>
  <c r="S1235" i="67" s="1"/>
  <c r="L118" i="69"/>
  <c r="S1219" i="67" s="1"/>
  <c r="L119" i="69"/>
  <c r="S1233" i="67" s="1"/>
  <c r="L120" i="69"/>
  <c r="S1289" i="67" s="1"/>
  <c r="L121" i="69"/>
  <c r="S1225" i="67" s="1"/>
  <c r="L122" i="69"/>
  <c r="S1312" i="67" s="1"/>
  <c r="L123" i="69"/>
  <c r="S1306" i="67" s="1"/>
  <c r="L3" i="69"/>
  <c r="L124" i="69"/>
  <c r="S1259" i="67" s="1"/>
  <c r="L125" i="69"/>
  <c r="S1279" i="67" s="1"/>
  <c r="L126" i="69"/>
  <c r="S1296" i="67" s="1"/>
  <c r="L127" i="69"/>
  <c r="S1218" i="67" s="1"/>
  <c r="L128" i="69"/>
  <c r="S1241" i="67" s="1"/>
  <c r="L129" i="69"/>
  <c r="S1283" i="67" s="1"/>
  <c r="L130" i="69"/>
  <c r="S1250" i="67" s="1"/>
  <c r="L131" i="69"/>
  <c r="S1202" i="67" s="1"/>
  <c r="L132" i="69"/>
  <c r="S1206" i="67" s="1"/>
  <c r="L5" i="69"/>
  <c r="L133" i="69"/>
  <c r="S1266" i="67" s="1"/>
  <c r="L134" i="69"/>
  <c r="S1203" i="67" s="1"/>
  <c r="L135" i="69"/>
  <c r="S1292" i="67" s="1"/>
  <c r="L136" i="69"/>
  <c r="S1310" i="67" s="1"/>
  <c r="L137" i="69"/>
  <c r="S1284" i="67" s="1"/>
  <c r="L138" i="69"/>
  <c r="S1237" i="67" s="1"/>
  <c r="L139" i="69"/>
  <c r="S1255" i="67" s="1"/>
  <c r="L140" i="69"/>
  <c r="S1216" i="67" s="1"/>
  <c r="L141" i="69"/>
  <c r="S1215" i="67" s="1"/>
  <c r="L142" i="69"/>
  <c r="S1268" i="67" s="1"/>
  <c r="L143" i="69"/>
  <c r="S1313" i="67" s="1"/>
  <c r="L144" i="69"/>
  <c r="S1256" i="67" s="1"/>
  <c r="L145" i="69"/>
  <c r="S1243" i="67" s="1"/>
  <c r="L146" i="69"/>
  <c r="S1257" i="67" s="1"/>
  <c r="L147" i="69"/>
  <c r="S1274" i="67" s="1"/>
  <c r="L148" i="69"/>
  <c r="S1248" i="67" s="1"/>
  <c r="L149" i="69"/>
  <c r="S1192" i="67" s="1"/>
  <c r="L150" i="69"/>
  <c r="S1217" i="67" s="1"/>
  <c r="L151" i="69"/>
  <c r="S1263" i="67" s="1"/>
  <c r="L152" i="69"/>
  <c r="S1272" i="67" s="1"/>
  <c r="L153" i="69"/>
  <c r="S1242" i="67" s="1"/>
  <c r="L154" i="69"/>
  <c r="S1254" i="67" s="1"/>
  <c r="L155" i="69"/>
  <c r="S1191" i="67" s="1"/>
  <c r="L156" i="69"/>
  <c r="S1238" i="67" s="1"/>
  <c r="L157" i="69"/>
  <c r="S1278" i="67" s="1"/>
  <c r="L158" i="69"/>
  <c r="S1300" i="67" s="1"/>
  <c r="L159" i="69"/>
  <c r="S91" i="67" s="1"/>
  <c r="L160" i="69"/>
  <c r="S992" i="67" s="1"/>
  <c r="L161" i="69"/>
  <c r="S362" i="67" s="1"/>
  <c r="L162" i="69"/>
  <c r="S985" i="67" s="1"/>
  <c r="L163" i="69"/>
  <c r="S493" i="67" s="1"/>
  <c r="L164" i="69"/>
  <c r="S78" i="67" s="1"/>
  <c r="L165" i="69"/>
  <c r="S326" i="67" s="1"/>
  <c r="L166" i="69"/>
  <c r="S358" i="67" s="1"/>
  <c r="L167" i="69"/>
  <c r="S341" i="67" s="1"/>
  <c r="L168" i="69"/>
  <c r="S349" i="67" s="1"/>
  <c r="L169" i="69"/>
  <c r="S970" i="67" s="1"/>
  <c r="L170" i="69"/>
  <c r="S968" i="67" s="1"/>
  <c r="L171" i="69"/>
  <c r="S323" i="67" s="1"/>
  <c r="L172" i="69"/>
  <c r="S969" i="67" s="1"/>
  <c r="L173" i="69"/>
  <c r="S325" i="67" s="1"/>
  <c r="L174" i="69"/>
  <c r="S333" i="67" s="1"/>
  <c r="L175" i="69"/>
  <c r="S92" i="67" s="1"/>
  <c r="L176" i="69"/>
  <c r="S328" i="67" s="1"/>
  <c r="L177" i="69"/>
  <c r="S495" i="67" s="1"/>
  <c r="L178" i="69"/>
  <c r="S332" i="67" s="1"/>
  <c r="L179" i="69"/>
  <c r="S324" i="67" s="1"/>
  <c r="L180" i="69"/>
  <c r="S489" i="67" s="1"/>
  <c r="L181" i="69"/>
  <c r="S975" i="67" s="1"/>
  <c r="L182" i="69"/>
  <c r="S993" i="67" s="1"/>
  <c r="L183" i="69"/>
  <c r="S962" i="67" s="1"/>
  <c r="L184" i="69"/>
  <c r="S998" i="67" s="1"/>
  <c r="L185" i="69"/>
  <c r="S404" i="67" s="1"/>
  <c r="L186" i="69"/>
  <c r="S350" i="67" s="1"/>
  <c r="L187" i="69"/>
  <c r="S79" i="67" s="1"/>
  <c r="L188" i="69"/>
  <c r="S1006" i="67" s="1"/>
  <c r="L189" i="69"/>
  <c r="S351" i="67" s="1"/>
  <c r="L190" i="69"/>
  <c r="S352" i="67" s="1"/>
  <c r="L191" i="69"/>
  <c r="S335" i="67" s="1"/>
  <c r="L192" i="69"/>
  <c r="S344" i="67" s="1"/>
  <c r="L193" i="69"/>
  <c r="S487" i="67" s="1"/>
  <c r="L194" i="69"/>
  <c r="S501" i="67" s="1"/>
  <c r="L195" i="69"/>
  <c r="S363" i="67" s="1"/>
  <c r="L196" i="69"/>
  <c r="S1004" i="67" s="1"/>
  <c r="L197" i="69"/>
  <c r="S365" i="67" s="1"/>
  <c r="L198" i="69"/>
  <c r="S512" i="67" s="1"/>
  <c r="L199" i="69"/>
  <c r="S336" i="67" s="1"/>
  <c r="L200" i="69"/>
  <c r="S994" i="67" s="1"/>
  <c r="L201" i="69"/>
  <c r="S84" i="67" s="1"/>
  <c r="L202" i="69"/>
  <c r="S329" i="67" s="1"/>
  <c r="L203" i="69"/>
  <c r="S502" i="67" s="1"/>
  <c r="L204" i="69"/>
  <c r="S490" i="67" s="1"/>
  <c r="L205" i="69"/>
  <c r="S1008" i="67" s="1"/>
  <c r="L206" i="69"/>
  <c r="S491" i="67" s="1"/>
  <c r="L207" i="69"/>
  <c r="S503" i="67" s="1"/>
  <c r="L208" i="69"/>
  <c r="S485" i="67" s="1"/>
  <c r="L209" i="69"/>
  <c r="S334" i="67" s="1"/>
  <c r="L210" i="69"/>
  <c r="S966" i="67" s="1"/>
  <c r="L211" i="69"/>
  <c r="S995" i="67" s="1"/>
  <c r="L212" i="69"/>
  <c r="S82" i="67" s="1"/>
  <c r="L213" i="69"/>
  <c r="S504" i="67" s="1"/>
  <c r="L214" i="69"/>
  <c r="S364" i="67" s="1"/>
  <c r="L215" i="69"/>
  <c r="S86" i="67" s="1"/>
  <c r="L216" i="69"/>
  <c r="S369" i="67" s="1"/>
  <c r="L217" i="69"/>
  <c r="S337" i="67" s="1"/>
  <c r="L218" i="69"/>
  <c r="S963" i="67" s="1"/>
  <c r="L219" i="69"/>
  <c r="S1007" i="67" s="1"/>
  <c r="L220" i="69"/>
  <c r="S976" i="67" s="1"/>
  <c r="L221" i="69"/>
  <c r="S370" i="67" s="1"/>
  <c r="L222" i="69"/>
  <c r="S85" i="67" s="1"/>
  <c r="L223" i="69"/>
  <c r="S338" i="67" s="1"/>
  <c r="L224" i="69"/>
  <c r="S511" i="67" s="1"/>
  <c r="L225" i="69"/>
  <c r="S418" i="67" s="1"/>
  <c r="L226" i="69"/>
  <c r="S419" i="67" s="1"/>
  <c r="L227" i="69"/>
  <c r="S371" i="67" s="1"/>
  <c r="L228" i="69"/>
  <c r="S372" i="67" s="1"/>
  <c r="L229" i="69"/>
  <c r="S81" i="67" s="1"/>
  <c r="L230" i="69"/>
  <c r="S492" i="67" s="1"/>
  <c r="L231" i="69"/>
  <c r="S359" i="67" s="1"/>
  <c r="L232" i="69"/>
  <c r="S339" i="67" s="1"/>
  <c r="L233" i="69"/>
  <c r="S330" i="67" s="1"/>
  <c r="L234" i="69"/>
  <c r="S93" i="67" s="1"/>
  <c r="L235" i="69"/>
  <c r="S1000" i="67" s="1"/>
  <c r="L236" i="69"/>
  <c r="S353" i="67" s="1"/>
  <c r="L237" i="69"/>
  <c r="S513" i="67" s="1"/>
  <c r="L238" i="69"/>
  <c r="S373" i="67" s="1"/>
  <c r="L239" i="69"/>
  <c r="S964" i="67" s="1"/>
  <c r="L240" i="69"/>
  <c r="S327" i="67" s="1"/>
  <c r="L241" i="69"/>
  <c r="S977" i="67" s="1"/>
  <c r="L242" i="69"/>
  <c r="S374" i="67" s="1"/>
  <c r="L243" i="69"/>
  <c r="S354" i="67" s="1"/>
  <c r="L244" i="69"/>
  <c r="S342" i="67" s="1"/>
  <c r="L245" i="69"/>
  <c r="S375" i="67" s="1"/>
  <c r="L246" i="69"/>
  <c r="S376" i="67" s="1"/>
  <c r="L247" i="69"/>
  <c r="S83" i="67" s="1"/>
  <c r="L248" i="69"/>
  <c r="S322" i="67" s="1"/>
  <c r="L249" i="69"/>
  <c r="S88" i="67" s="1"/>
  <c r="L250" i="69"/>
  <c r="S377" i="67" s="1"/>
  <c r="L251" i="69"/>
  <c r="S996" i="67" s="1"/>
  <c r="L252" i="69"/>
  <c r="S340" i="67" s="1"/>
  <c r="L253" i="69"/>
  <c r="S978" i="67" s="1"/>
  <c r="L254" i="69"/>
  <c r="S378" i="67" s="1"/>
  <c r="L255" i="69"/>
  <c r="S87" i="67" s="1"/>
  <c r="L256" i="69"/>
  <c r="S997" i="67" s="1"/>
  <c r="L257" i="69"/>
  <c r="S360" i="67" s="1"/>
  <c r="L258" i="69"/>
  <c r="S331" i="67" s="1"/>
  <c r="L259" i="69"/>
  <c r="S379" i="67" s="1"/>
  <c r="L260" i="69"/>
  <c r="S366" i="67" s="1"/>
  <c r="L261" i="69"/>
  <c r="S94" i="67" s="1"/>
  <c r="L262" i="69"/>
  <c r="S1001" i="67" s="1"/>
  <c r="L263" i="69"/>
  <c r="S400" i="67" s="1"/>
  <c r="L264" i="69"/>
  <c r="S95" i="67" s="1"/>
  <c r="L265" i="69"/>
  <c r="S380" i="67" s="1"/>
  <c r="L266" i="69"/>
  <c r="S96" i="67" s="1"/>
  <c r="L267" i="69"/>
  <c r="S97" i="67" s="1"/>
  <c r="L268" i="69"/>
  <c r="S484" i="67" s="1"/>
  <c r="L269" i="69"/>
  <c r="S505" i="67" s="1"/>
  <c r="L270" i="69"/>
  <c r="S381" i="67" s="1"/>
  <c r="L271" i="69"/>
  <c r="S355" i="67" s="1"/>
  <c r="L272" i="69"/>
  <c r="S361" i="67" s="1"/>
  <c r="L273" i="69"/>
  <c r="S367" i="67" s="1"/>
  <c r="L274" i="69"/>
  <c r="S488" i="67" s="1"/>
  <c r="L275" i="69"/>
  <c r="S486" i="67" s="1"/>
  <c r="L276" i="69"/>
  <c r="S979" i="67" s="1"/>
  <c r="L277" i="69"/>
  <c r="S89" i="67" s="1"/>
  <c r="L278" i="69"/>
  <c r="S990" i="67" s="1"/>
  <c r="L279" i="69"/>
  <c r="S382" i="67" s="1"/>
  <c r="L280" i="69"/>
  <c r="S398" i="67" s="1"/>
  <c r="L281" i="69"/>
  <c r="S973" i="67" s="1"/>
  <c r="L282" i="69"/>
  <c r="S383" i="67" s="1"/>
  <c r="L283" i="69"/>
  <c r="S965" i="67" s="1"/>
  <c r="L284" i="69"/>
  <c r="S482" i="67" s="1"/>
  <c r="L285" i="69"/>
  <c r="S1002" i="67" s="1"/>
  <c r="L286" i="69"/>
  <c r="S496" i="67" s="1"/>
  <c r="L287" i="69"/>
  <c r="S494" i="67" s="1"/>
  <c r="L288" i="69"/>
  <c r="S80" i="67" s="1"/>
  <c r="L289" i="69"/>
  <c r="S980" i="67" s="1"/>
  <c r="L290" i="69"/>
  <c r="S506" i="67" s="1"/>
  <c r="L291" i="69"/>
  <c r="S399" i="67" s="1"/>
  <c r="L292" i="69"/>
  <c r="S983" i="67" s="1"/>
  <c r="L293" i="69"/>
  <c r="S384" i="67" s="1"/>
  <c r="L294" i="69"/>
  <c r="S483" i="67" s="1"/>
  <c r="L295" i="69"/>
  <c r="S385" i="67" s="1"/>
  <c r="L296" i="69"/>
  <c r="S514" i="67" s="1"/>
  <c r="L297" i="69"/>
  <c r="S76" i="67" s="1"/>
  <c r="L298" i="69"/>
  <c r="S967" i="67" s="1"/>
  <c r="L299" i="69"/>
  <c r="S516" i="67" s="1"/>
  <c r="L300" i="69"/>
  <c r="S386" i="67" s="1"/>
  <c r="L301" i="69"/>
  <c r="S98" i="67" s="1"/>
  <c r="L302" i="69"/>
  <c r="S517" i="67" s="1"/>
  <c r="L303" i="69"/>
  <c r="S345" i="67" s="1"/>
  <c r="L304" i="69"/>
  <c r="S515" i="67" s="1"/>
  <c r="L305" i="69"/>
  <c r="S982" i="67" s="1"/>
  <c r="L306" i="69"/>
  <c r="S518" i="67" s="1"/>
  <c r="L307" i="69"/>
  <c r="S519" i="67" s="1"/>
  <c r="L308" i="69"/>
  <c r="S520" i="67" s="1"/>
  <c r="L309" i="69"/>
  <c r="S387" i="67" s="1"/>
  <c r="L310" i="69"/>
  <c r="S507" i="67" s="1"/>
  <c r="L311" i="69"/>
  <c r="S99" i="67" s="1"/>
  <c r="L312" i="69"/>
  <c r="S100" i="67" s="1"/>
  <c r="L313" i="69"/>
  <c r="S991" i="67" s="1"/>
  <c r="L314" i="69"/>
  <c r="S432" i="67" s="1"/>
  <c r="L315" i="69"/>
  <c r="S346" i="67" s="1"/>
  <c r="L316" i="69"/>
  <c r="S460" i="67" s="1"/>
  <c r="L317" i="69"/>
  <c r="S446" i="67" s="1"/>
  <c r="L318" i="69"/>
  <c r="S434" i="67" s="1"/>
  <c r="L319" i="69"/>
  <c r="S420" i="67" s="1"/>
  <c r="L320" i="69"/>
  <c r="S461" i="67" s="1"/>
  <c r="L321" i="69"/>
  <c r="S101" i="67" s="1"/>
  <c r="L322" i="69"/>
  <c r="S462" i="67" s="1"/>
  <c r="L323" i="69"/>
  <c r="S463" i="67" s="1"/>
  <c r="L324" i="69"/>
  <c r="S401" i="67" s="1"/>
  <c r="L325" i="69"/>
  <c r="S435" i="67" s="1"/>
  <c r="L326" i="69"/>
  <c r="S464" i="67" s="1"/>
  <c r="L327" i="69"/>
  <c r="S436" i="67" s="1"/>
  <c r="L328" i="69"/>
  <c r="S465" i="67" s="1"/>
  <c r="L329" i="69"/>
  <c r="S466" i="67" s="1"/>
  <c r="L330" i="69"/>
  <c r="S467" i="67" s="1"/>
  <c r="L331" i="69"/>
  <c r="S468" i="67" s="1"/>
  <c r="L332" i="69"/>
  <c r="S469" i="67" s="1"/>
  <c r="L333" i="69"/>
  <c r="S455" i="67" s="1"/>
  <c r="L334" i="69"/>
  <c r="S456" i="67" s="1"/>
  <c r="L335" i="69"/>
  <c r="S405" i="67" s="1"/>
  <c r="L336" i="69"/>
  <c r="S431" i="67" s="1"/>
  <c r="L337" i="69"/>
  <c r="S444" i="67" s="1"/>
  <c r="L338" i="69"/>
  <c r="S470" i="67" s="1"/>
  <c r="L339" i="69"/>
  <c r="S421" i="67" s="1"/>
  <c r="L340" i="69"/>
  <c r="S417" i="67" s="1"/>
  <c r="L341" i="69"/>
  <c r="S402" i="67" s="1"/>
  <c r="L342" i="69"/>
  <c r="S447" i="67" s="1"/>
  <c r="L343" i="69"/>
  <c r="S471" i="67" s="1"/>
  <c r="L344" i="69"/>
  <c r="S410" i="67" s="1"/>
  <c r="L345" i="69"/>
  <c r="S472" i="67" s="1"/>
  <c r="L346" i="69"/>
  <c r="S473" i="67" s="1"/>
  <c r="L347" i="69"/>
  <c r="S422" i="67" s="1"/>
  <c r="L348" i="69"/>
  <c r="S457" i="67" s="1"/>
  <c r="L349" i="69"/>
  <c r="S497" i="67" s="1"/>
  <c r="L350" i="69"/>
  <c r="S474" i="67" s="1"/>
  <c r="L351" i="69"/>
  <c r="S423" i="67" s="1"/>
  <c r="L352" i="69"/>
  <c r="S424" i="67" s="1"/>
  <c r="L353" i="69"/>
  <c r="S415" i="67" s="1"/>
  <c r="L354" i="69"/>
  <c r="S425" i="67" s="1"/>
  <c r="L355" i="69"/>
  <c r="S448" i="67" s="1"/>
  <c r="L356" i="69"/>
  <c r="S453" i="67" s="1"/>
  <c r="L357" i="69"/>
  <c r="S475" i="67" s="1"/>
  <c r="L358" i="69"/>
  <c r="S449" i="67" s="1"/>
  <c r="L359" i="69"/>
  <c r="S445" i="67" s="1"/>
  <c r="L360" i="69"/>
  <c r="S426" i="67" s="1"/>
  <c r="L361" i="69"/>
  <c r="S433" i="67" s="1"/>
  <c r="L362" i="69"/>
  <c r="S411" i="67" s="1"/>
  <c r="L363" i="69"/>
  <c r="S427" i="67" s="1"/>
  <c r="L364" i="69"/>
  <c r="S458" i="67" s="1"/>
  <c r="L365" i="69"/>
  <c r="S437" i="67" s="1"/>
  <c r="L366" i="69"/>
  <c r="S476" i="67" s="1"/>
  <c r="L367" i="69"/>
  <c r="S459" i="67" s="1"/>
  <c r="L368" i="69"/>
  <c r="S428" i="67" s="1"/>
  <c r="L369" i="69"/>
  <c r="S412" i="67" s="1"/>
  <c r="L370" i="69"/>
  <c r="S450" i="67" s="1"/>
  <c r="L371" i="69"/>
  <c r="S477" i="67" s="1"/>
  <c r="L372" i="69"/>
  <c r="S438" i="67" s="1"/>
  <c r="L373" i="69"/>
  <c r="S406" i="67" s="1"/>
  <c r="L374" i="69"/>
  <c r="S439" i="67" s="1"/>
  <c r="L375" i="69"/>
  <c r="S451" i="67" s="1"/>
  <c r="L376" i="69"/>
  <c r="S403" i="67" s="1"/>
  <c r="L377" i="69"/>
  <c r="S407" i="67" s="1"/>
  <c r="L378" i="69"/>
  <c r="S440" i="67" s="1"/>
  <c r="L379" i="69"/>
  <c r="S408" i="67" s="1"/>
  <c r="L380" i="69"/>
  <c r="S478" i="67" s="1"/>
  <c r="L381" i="69"/>
  <c r="S409" i="67" s="1"/>
  <c r="L382" i="69"/>
  <c r="S441" i="67" s="1"/>
  <c r="L383" i="69"/>
  <c r="S442" i="67" s="1"/>
  <c r="L384" i="69"/>
  <c r="S429" i="67" s="1"/>
  <c r="L385" i="69"/>
  <c r="S413" i="67" s="1"/>
  <c r="L386" i="69"/>
  <c r="S414" i="67" s="1"/>
  <c r="L387" i="69"/>
  <c r="S430" i="67" s="1"/>
  <c r="L388" i="69"/>
  <c r="S479" i="67" s="1"/>
  <c r="L389" i="69"/>
  <c r="S480" i="67" s="1"/>
  <c r="L390" i="69"/>
  <c r="S388" i="67" s="1"/>
  <c r="L391" i="69"/>
  <c r="S102" i="67" s="1"/>
  <c r="L392" i="69"/>
  <c r="S981" i="67" s="1"/>
  <c r="L393" i="69"/>
  <c r="S103" i="67" s="1"/>
  <c r="L394" i="69"/>
  <c r="S984" i="67" s="1"/>
  <c r="L395" i="69"/>
  <c r="S356" i="67" s="1"/>
  <c r="L396" i="69"/>
  <c r="S397" i="67" s="1"/>
  <c r="L397" i="69"/>
  <c r="S389" i="67" s="1"/>
  <c r="L398" i="69"/>
  <c r="S77" i="67" s="1"/>
  <c r="L399" i="69"/>
  <c r="S390" i="67" s="1"/>
  <c r="L400" i="69"/>
  <c r="S104" i="67" s="1"/>
  <c r="L401" i="69"/>
  <c r="S347" i="67" s="1"/>
  <c r="L402" i="69"/>
  <c r="S443" i="67" s="1"/>
  <c r="L403" i="69"/>
  <c r="S452" i="67" s="1"/>
  <c r="L404" i="69"/>
  <c r="S391" i="67" s="1"/>
  <c r="L405" i="69"/>
  <c r="S972" i="67" s="1"/>
  <c r="L406" i="69"/>
  <c r="S392" i="67" s="1"/>
  <c r="L407" i="69"/>
  <c r="S393" i="67" s="1"/>
  <c r="L408" i="69"/>
  <c r="S343" i="67" s="1"/>
  <c r="L409" i="69"/>
  <c r="S974" i="67" s="1"/>
  <c r="L410" i="69"/>
  <c r="S508" i="67" s="1"/>
  <c r="L411" i="69"/>
  <c r="S394" i="67" s="1"/>
  <c r="L412" i="69"/>
  <c r="S999" i="67" s="1"/>
  <c r="L413" i="69"/>
  <c r="S395" i="67" s="1"/>
  <c r="L414" i="69"/>
  <c r="S454" i="67" s="1"/>
  <c r="L415" i="69"/>
  <c r="S416" i="67" s="1"/>
  <c r="L416" i="69"/>
  <c r="S348" i="67" s="1"/>
  <c r="L417" i="69"/>
  <c r="S1003" i="67" s="1"/>
  <c r="L418" i="69"/>
  <c r="S521" i="67" s="1"/>
  <c r="L419" i="69"/>
  <c r="S90" i="67" s="1"/>
  <c r="L420" i="69"/>
  <c r="S498" i="67" s="1"/>
  <c r="L421" i="69"/>
  <c r="S357" i="67" s="1"/>
  <c r="L422" i="69"/>
  <c r="S499" i="67" s="1"/>
  <c r="L423" i="69"/>
  <c r="S509" i="67" s="1"/>
  <c r="L424" i="69"/>
  <c r="S971" i="67" s="1"/>
  <c r="L425" i="69"/>
  <c r="S368" i="67" s="1"/>
  <c r="L426" i="69"/>
  <c r="S481" i="67" s="1"/>
  <c r="L427" i="69"/>
  <c r="S510" i="67" s="1"/>
  <c r="L428" i="69"/>
  <c r="S1005" i="67" s="1"/>
  <c r="L429" i="69"/>
  <c r="S396" i="67" s="1"/>
  <c r="L430" i="69"/>
  <c r="S500" i="67" s="1"/>
  <c r="L431" i="69"/>
  <c r="S289" i="67" s="1"/>
  <c r="L432" i="69"/>
  <c r="S35" i="67" s="1"/>
  <c r="L433" i="69"/>
  <c r="S202" i="67" s="1"/>
  <c r="L434" i="69"/>
  <c r="S1014" i="67" s="1"/>
  <c r="L435" i="69"/>
  <c r="S43" i="67" s="1"/>
  <c r="L436" i="69"/>
  <c r="S157" i="67" s="1"/>
  <c r="L437" i="69"/>
  <c r="S225" i="67" s="1"/>
  <c r="L438" i="69"/>
  <c r="S181" i="67" s="1"/>
  <c r="L439" i="69"/>
  <c r="S130" i="67" s="1"/>
  <c r="L440" i="69"/>
  <c r="S158" i="67" s="1"/>
  <c r="L441" i="69"/>
  <c r="S145" i="67" s="1"/>
  <c r="L442" i="69"/>
  <c r="S221" i="67" s="1"/>
  <c r="L443" i="69"/>
  <c r="S293" i="67" s="1"/>
  <c r="L444" i="69"/>
  <c r="S534" i="67" s="1"/>
  <c r="L445" i="69"/>
  <c r="S213" i="67" s="1"/>
  <c r="L446" i="69"/>
  <c r="S177" i="67" s="1"/>
  <c r="L447" i="69"/>
  <c r="S58" i="67" s="1"/>
  <c r="L448" i="69"/>
  <c r="S284" i="67" s="1"/>
  <c r="L449" i="69"/>
  <c r="S948" i="67" s="1"/>
  <c r="L450" i="69"/>
  <c r="S243" i="67" s="1"/>
  <c r="L451" i="69"/>
  <c r="S529" i="67" s="1"/>
  <c r="L452" i="69"/>
  <c r="S535" i="67" s="1"/>
  <c r="L453" i="69"/>
  <c r="S36" i="67" s="1"/>
  <c r="L454" i="69"/>
  <c r="S9" i="67" s="1"/>
  <c r="L455" i="69"/>
  <c r="S25" i="67" s="1"/>
  <c r="L456" i="69"/>
  <c r="S16" i="67" s="1"/>
  <c r="L457" i="69"/>
  <c r="S282" i="67" s="1"/>
  <c r="L458" i="69"/>
  <c r="S278" i="67" s="1"/>
  <c r="L459" i="69"/>
  <c r="S6" i="67" s="1"/>
  <c r="L460" i="69"/>
  <c r="S18" i="67" s="1"/>
  <c r="L461" i="69"/>
  <c r="S951" i="67" s="1"/>
  <c r="L462" i="69"/>
  <c r="S206" i="67" s="1"/>
  <c r="L463" i="69"/>
  <c r="S137" i="67" s="1"/>
  <c r="L464" i="69"/>
  <c r="S4" i="67" s="1"/>
  <c r="L465" i="69"/>
  <c r="S536" i="67" s="1"/>
  <c r="L466" i="69"/>
  <c r="S19" i="67" s="1"/>
  <c r="L467" i="69"/>
  <c r="S547" i="67" s="1"/>
  <c r="L468" i="69"/>
  <c r="S68" i="67" s="1"/>
  <c r="L469" i="69"/>
  <c r="S525" i="67" s="1"/>
  <c r="L470" i="69"/>
  <c r="S1016" i="67" s="1"/>
  <c r="L471" i="69"/>
  <c r="S175" i="67" s="1"/>
  <c r="L472" i="69"/>
  <c r="S270" i="67" s="1"/>
  <c r="L473" i="69"/>
  <c r="S210" i="67" s="1"/>
  <c r="L474" i="69"/>
  <c r="S526" i="67" s="1"/>
  <c r="L475" i="69"/>
  <c r="S527" i="67" s="1"/>
  <c r="L476" i="69"/>
  <c r="S531" i="67" s="1"/>
  <c r="L477" i="69"/>
  <c r="S267" i="67" s="1"/>
  <c r="L478" i="69"/>
  <c r="S940" i="67" s="1"/>
  <c r="L479" i="69"/>
  <c r="S34" i="67" s="1"/>
  <c r="L480" i="69"/>
  <c r="S523" i="67" s="1"/>
  <c r="L481" i="69"/>
  <c r="S178" i="67" s="1"/>
  <c r="L482" i="69"/>
  <c r="S522" i="67" s="1"/>
  <c r="L483" i="69"/>
  <c r="S524" i="67" s="1"/>
  <c r="L484" i="69"/>
  <c r="S154" i="67" s="1"/>
  <c r="L485" i="69"/>
  <c r="S215" i="67" s="1"/>
  <c r="L486" i="69"/>
  <c r="S936" i="67" s="1"/>
  <c r="L487" i="69"/>
  <c r="S241" i="67" s="1"/>
  <c r="L488" i="69"/>
  <c r="S13" i="67" s="1"/>
  <c r="L489" i="69"/>
  <c r="S123" i="67" s="1"/>
  <c r="L490" i="69"/>
  <c r="S271" i="67" s="1"/>
  <c r="L491" i="69"/>
  <c r="S299" i="67" s="1"/>
  <c r="L492" i="69"/>
  <c r="S939" i="67" s="1"/>
  <c r="L493" i="69"/>
  <c r="S182" i="67" s="1"/>
  <c r="L494" i="69"/>
  <c r="S986" i="67" s="1"/>
  <c r="L495" i="69"/>
  <c r="S303" i="67" s="1"/>
  <c r="L496" i="69"/>
  <c r="S224" i="67" s="1"/>
  <c r="L497" i="69"/>
  <c r="S179" i="67" s="1"/>
  <c r="L498" i="69"/>
  <c r="S220" i="67" s="1"/>
  <c r="L499" i="69"/>
  <c r="S234" i="67" s="1"/>
  <c r="L500" i="69"/>
  <c r="S954" i="67" s="1"/>
  <c r="L501" i="69"/>
  <c r="S159" i="67" s="1"/>
  <c r="L502" i="69"/>
  <c r="S530" i="67" s="1"/>
  <c r="L503" i="69"/>
  <c r="S292" i="67" s="1"/>
  <c r="L504" i="69"/>
  <c r="S537" i="67" s="1"/>
  <c r="L505" i="69"/>
  <c r="S45" i="67" s="1"/>
  <c r="L506" i="69"/>
  <c r="S183" i="67" s="1"/>
  <c r="L507" i="69"/>
  <c r="S552" i="67" s="1"/>
  <c r="L508" i="69"/>
  <c r="S46" i="67" s="1"/>
  <c r="L509" i="69"/>
  <c r="S538" i="67" s="1"/>
  <c r="L510" i="69"/>
  <c r="S56" i="67" s="1"/>
  <c r="L511" i="69"/>
  <c r="S539" i="67" s="1"/>
  <c r="L512" i="69"/>
  <c r="S231" i="67" s="1"/>
  <c r="L513" i="69"/>
  <c r="S59" i="67" s="1"/>
  <c r="L514" i="69"/>
  <c r="S532" i="67" s="1"/>
  <c r="L515" i="69"/>
  <c r="S60" i="67" s="1"/>
  <c r="L516" i="69"/>
  <c r="S61" i="67" s="1"/>
  <c r="L517" i="69"/>
  <c r="S199" i="67" s="1"/>
  <c r="L518" i="69"/>
  <c r="S39" i="67" s="1"/>
  <c r="L519" i="69"/>
  <c r="S958" i="67" s="1"/>
  <c r="L520" i="69"/>
  <c r="S194" i="67" s="1"/>
  <c r="L521" i="69"/>
  <c r="S946" i="67" s="1"/>
  <c r="L522" i="69"/>
  <c r="S256" i="67" s="1"/>
  <c r="L523" i="69"/>
  <c r="S211" i="67" s="1"/>
  <c r="L524" i="69"/>
  <c r="S957" i="67" s="1"/>
  <c r="L525" i="69"/>
  <c r="S533" i="67" s="1"/>
  <c r="L526" i="69"/>
  <c r="S305" i="67" s="1"/>
  <c r="L527" i="69"/>
  <c r="S12" i="67" s="1"/>
  <c r="L528" i="69"/>
  <c r="S169" i="67" s="1"/>
  <c r="L529" i="69"/>
  <c r="S133" i="67" s="1"/>
  <c r="L530" i="69"/>
  <c r="S47" i="67" s="1"/>
  <c r="L531" i="69"/>
  <c r="S540" i="67" s="1"/>
  <c r="L532" i="69"/>
  <c r="S218" i="67" s="1"/>
  <c r="L533" i="69"/>
  <c r="S214" i="67" s="1"/>
  <c r="L534" i="69"/>
  <c r="S64" i="67" s="1"/>
  <c r="L535" i="69"/>
  <c r="S949" i="67" s="1"/>
  <c r="L536" i="69"/>
  <c r="S48" i="67" s="1"/>
  <c r="L537" i="69"/>
  <c r="S941" i="67" s="1"/>
  <c r="L538" i="69"/>
  <c r="S937" i="67" s="1"/>
  <c r="L539" i="69"/>
  <c r="S160" i="67" s="1"/>
  <c r="L540" i="69"/>
  <c r="S306" i="67" s="1"/>
  <c r="L541" i="69"/>
  <c r="S193" i="67" s="1"/>
  <c r="L542" i="69"/>
  <c r="S307" i="67" s="1"/>
  <c r="L543" i="69"/>
  <c r="S152" i="67" s="1"/>
  <c r="L544" i="69"/>
  <c r="S272" i="67" s="1"/>
  <c r="L545" i="69"/>
  <c r="S134" i="67" s="1"/>
  <c r="L546" i="69"/>
  <c r="S161" i="67" s="1"/>
  <c r="L547" i="69"/>
  <c r="S65" i="67" s="1"/>
  <c r="L548" i="69"/>
  <c r="S196" i="67" s="1"/>
  <c r="L549" i="69"/>
  <c r="S176" i="67" s="1"/>
  <c r="L550" i="69"/>
  <c r="S279" i="67" s="1"/>
  <c r="L551" i="69"/>
  <c r="S24" i="67" s="1"/>
  <c r="L552" i="69"/>
  <c r="S956" i="67" s="1"/>
  <c r="L553" i="69"/>
  <c r="S268" i="67" s="1"/>
  <c r="L554" i="69"/>
  <c r="S238" i="67" s="1"/>
  <c r="L555" i="69"/>
  <c r="S132" i="67" s="1"/>
  <c r="L556" i="69"/>
  <c r="S953" i="67" s="1"/>
  <c r="L557" i="69"/>
  <c r="S947" i="67" s="1"/>
  <c r="L558" i="69"/>
  <c r="S959" i="67" s="1"/>
  <c r="L559" i="69"/>
  <c r="S308" i="67" s="1"/>
  <c r="L560" i="69"/>
  <c r="S162" i="67" s="1"/>
  <c r="L561" i="69"/>
  <c r="S49" i="67" s="1"/>
  <c r="L562" i="69"/>
  <c r="S20" i="67" s="1"/>
  <c r="L563" i="69"/>
  <c r="S57" i="67" s="1"/>
  <c r="L564" i="69"/>
  <c r="S265" i="67" s="1"/>
  <c r="L565" i="69"/>
  <c r="S264" i="67" s="1"/>
  <c r="L566" i="69"/>
  <c r="S942" i="67" s="1"/>
  <c r="L567" i="69"/>
  <c r="S553" i="67" s="1"/>
  <c r="L568" i="69"/>
  <c r="S290" i="67" s="1"/>
  <c r="L569" i="69"/>
  <c r="S263" i="67" s="1"/>
  <c r="L570" i="69"/>
  <c r="S309" i="67" s="1"/>
  <c r="L571" i="69"/>
  <c r="S258" i="67" s="1"/>
  <c r="L572" i="69"/>
  <c r="S168" i="67" s="1"/>
  <c r="L573" i="69"/>
  <c r="S541" i="67" s="1"/>
  <c r="L574" i="69"/>
  <c r="S27" i="67" s="1"/>
  <c r="L575" i="69"/>
  <c r="S296" i="67" s="1"/>
  <c r="L576" i="69"/>
  <c r="S944" i="67" s="1"/>
  <c r="L577" i="69"/>
  <c r="S41" i="67" s="1"/>
  <c r="L578" i="69"/>
  <c r="S253" i="67" s="1"/>
  <c r="L579" i="69"/>
  <c r="S26" i="67" s="1"/>
  <c r="L580" i="69"/>
  <c r="S44" i="67" s="1"/>
  <c r="L581" i="69"/>
  <c r="S216" i="67" s="1"/>
  <c r="L582" i="69"/>
  <c r="S938" i="67" s="1"/>
  <c r="L583" i="69"/>
  <c r="S75" i="67" s="1"/>
  <c r="L584" i="69"/>
  <c r="S208" i="67" s="1"/>
  <c r="L585" i="69"/>
  <c r="S528" i="67" s="1"/>
  <c r="L586" i="69"/>
  <c r="S261" i="67" s="1"/>
  <c r="L587" i="69"/>
  <c r="S201" i="67" s="1"/>
  <c r="L588" i="69"/>
  <c r="S8" i="67" s="1"/>
  <c r="L589" i="69"/>
  <c r="S31" i="67" s="1"/>
  <c r="L590" i="69"/>
  <c r="S294" i="67" s="1"/>
  <c r="L591" i="69"/>
  <c r="S240" i="67" s="1"/>
  <c r="L592" i="69"/>
  <c r="S124" i="67" s="1"/>
  <c r="L593" i="69"/>
  <c r="S138" i="67" s="1"/>
  <c r="L594" i="69"/>
  <c r="S257" i="67" s="1"/>
  <c r="L595" i="69"/>
  <c r="S219" i="67" s="1"/>
  <c r="L596" i="69"/>
  <c r="S542" i="67" s="1"/>
  <c r="L597" i="69"/>
  <c r="S163" i="67" s="1"/>
  <c r="L598" i="69"/>
  <c r="S140" i="67" s="1"/>
  <c r="L599" i="69"/>
  <c r="S254" i="67" s="1"/>
  <c r="L600" i="69"/>
  <c r="S945" i="67" s="1"/>
  <c r="L601" i="69"/>
  <c r="S143" i="67" s="1"/>
  <c r="L602" i="69"/>
  <c r="S153" i="67" s="1"/>
  <c r="L603" i="69"/>
  <c r="S550" i="67" s="1"/>
  <c r="L604" i="69"/>
  <c r="S198" i="67" s="1"/>
  <c r="L605" i="69"/>
  <c r="S164" i="67" s="1"/>
  <c r="L606" i="69"/>
  <c r="S127" i="67" s="1"/>
  <c r="L607" i="69"/>
  <c r="S205" i="67" s="1"/>
  <c r="L608" i="69"/>
  <c r="S108" i="67" s="1"/>
  <c r="L609" i="69"/>
  <c r="S10" i="67" s="1"/>
  <c r="L610" i="69"/>
  <c r="S148" i="67" s="1"/>
  <c r="L611" i="69"/>
  <c r="S188" i="67" s="1"/>
  <c r="L612" i="69"/>
  <c r="S172" i="67" s="1"/>
  <c r="L613" i="69"/>
  <c r="S191" i="67" s="1"/>
  <c r="L614" i="69"/>
  <c r="S7" i="67" s="1"/>
  <c r="L615" i="69"/>
  <c r="S184" i="67" s="1"/>
  <c r="L616" i="69"/>
  <c r="S301" i="67" s="1"/>
  <c r="L617" i="69"/>
  <c r="S74" i="67" s="1"/>
  <c r="L618" i="69"/>
  <c r="S62" i="67" s="1"/>
  <c r="L619" i="69"/>
  <c r="S14" i="67" s="1"/>
  <c r="L620" i="69"/>
  <c r="S249" i="67" s="1"/>
  <c r="L621" i="69"/>
  <c r="S203" i="67" s="1"/>
  <c r="L622" i="69"/>
  <c r="S141" i="67" s="1"/>
  <c r="L623" i="69"/>
  <c r="S173" i="67" s="1"/>
  <c r="L624" i="69"/>
  <c r="S15" i="67" s="1"/>
  <c r="L625" i="69"/>
  <c r="S217" i="67" s="1"/>
  <c r="L626" i="69"/>
  <c r="S21" i="67" s="1"/>
  <c r="L627" i="69"/>
  <c r="S310" i="67" s="1"/>
  <c r="L628" i="69"/>
  <c r="S142" i="67" s="1"/>
  <c r="L629" i="69"/>
  <c r="S275" i="67" s="1"/>
  <c r="L630" i="69"/>
  <c r="S223" i="67" s="1"/>
  <c r="L631" i="69"/>
  <c r="S189" i="67" s="1"/>
  <c r="L632" i="69"/>
  <c r="S1017" i="67" s="1"/>
  <c r="L633" i="69"/>
  <c r="S548" i="67" s="1"/>
  <c r="L634" i="69"/>
  <c r="S1015" i="67" s="1"/>
  <c r="L635" i="69"/>
  <c r="S50" i="67" s="1"/>
  <c r="L636" i="69"/>
  <c r="S247" i="67" s="1"/>
  <c r="L637" i="69"/>
  <c r="S185" i="67" s="1"/>
  <c r="L638" i="69"/>
  <c r="S204" i="67" s="1"/>
  <c r="L639" i="69"/>
  <c r="S291" i="67" s="1"/>
  <c r="L640" i="69"/>
  <c r="S125" i="67" s="1"/>
  <c r="L641" i="69"/>
  <c r="S1012" i="67" s="1"/>
  <c r="L642" i="69"/>
  <c r="S961" i="67" s="1"/>
  <c r="L643" i="69"/>
  <c r="S955" i="67" s="1"/>
  <c r="L644" i="69"/>
  <c r="S144" i="67" s="1"/>
  <c r="L645" i="69"/>
  <c r="S269" i="67" s="1"/>
  <c r="L646" i="69"/>
  <c r="S107" i="67" s="1"/>
  <c r="L647" i="69"/>
  <c r="S109" i="67" s="1"/>
  <c r="L648" i="69"/>
  <c r="S71" i="67" s="1"/>
  <c r="L649" i="69"/>
  <c r="S29" i="67" s="1"/>
  <c r="L650" i="69"/>
  <c r="S543" i="67" s="1"/>
  <c r="L651" i="69"/>
  <c r="S105" i="67" s="1"/>
  <c r="L652" i="69"/>
  <c r="S186" i="67" s="1"/>
  <c r="L653" i="69"/>
  <c r="S136" i="67" s="1"/>
  <c r="L654" i="69"/>
  <c r="S549" i="67" s="1"/>
  <c r="L655" i="69"/>
  <c r="S156" i="67" s="1"/>
  <c r="L656" i="69"/>
  <c r="S960" i="67" s="1"/>
  <c r="L657" i="69"/>
  <c r="S151" i="67" s="1"/>
  <c r="L658" i="69"/>
  <c r="S943" i="67" s="1"/>
  <c r="L659" i="69"/>
  <c r="S544" i="67" s="1"/>
  <c r="L660" i="69"/>
  <c r="S545" i="67" s="1"/>
  <c r="L661" i="69"/>
  <c r="S546" i="67" s="1"/>
  <c r="L662" i="69"/>
  <c r="S30" i="67" s="1"/>
  <c r="L663" i="69"/>
  <c r="S311" i="67" s="1"/>
  <c r="L664" i="69"/>
  <c r="S139" i="67" s="1"/>
  <c r="L665" i="69"/>
  <c r="S1013" i="67" s="1"/>
  <c r="L666" i="69"/>
  <c r="S66" i="67" s="1"/>
  <c r="L667" i="69"/>
  <c r="S171" i="67" s="1"/>
  <c r="L668" i="69"/>
  <c r="S222" i="67" s="1"/>
  <c r="L669" i="69"/>
  <c r="S131" i="67" s="1"/>
  <c r="L670" i="69"/>
  <c r="S170" i="67" s="1"/>
  <c r="L671" i="69"/>
  <c r="S67" i="67" s="1"/>
  <c r="L672" i="69"/>
  <c r="S180" i="67" s="1"/>
  <c r="L673" i="69"/>
  <c r="S285" i="67" s="1"/>
  <c r="L674" i="69"/>
  <c r="S51" i="67" s="1"/>
  <c r="L675" i="69"/>
  <c r="S1018" i="67" s="1"/>
  <c r="L676" i="69"/>
  <c r="S312" i="67" s="1"/>
  <c r="L677" i="69"/>
  <c r="S313" i="67" s="1"/>
  <c r="L678" i="69"/>
  <c r="S286" i="67" s="1"/>
  <c r="L679" i="69"/>
  <c r="S287" i="67" s="1"/>
  <c r="L680" i="69"/>
  <c r="S187" i="67" s="1"/>
  <c r="L681" i="69"/>
  <c r="S155" i="67" s="1"/>
  <c r="L682" i="69"/>
  <c r="S314" i="67" s="1"/>
  <c r="L683" i="69"/>
  <c r="S1019" i="67" s="1"/>
  <c r="L684" i="69"/>
  <c r="S63" i="67" s="1"/>
  <c r="L685" i="69"/>
  <c r="S276" i="67" s="1"/>
  <c r="L686" i="69"/>
  <c r="S1020" i="67" s="1"/>
  <c r="L687" i="69"/>
  <c r="S281" i="67" s="1"/>
  <c r="L688" i="69"/>
  <c r="S1023" i="67" s="1"/>
  <c r="L689" i="69"/>
  <c r="S23" i="67" s="1"/>
  <c r="L690" i="69"/>
  <c r="S934" i="67" s="1"/>
  <c r="L691" i="69"/>
  <c r="S1026" i="67" s="1"/>
  <c r="L692" i="69"/>
  <c r="S1024" i="67" s="1"/>
  <c r="L693" i="69"/>
  <c r="S932" i="67" s="1"/>
  <c r="L694" i="69"/>
  <c r="S17" i="67" s="1"/>
  <c r="L695" i="69"/>
  <c r="S1025" i="67" s="1"/>
  <c r="L696" i="69"/>
  <c r="S259" i="67" s="1"/>
  <c r="L697" i="69"/>
  <c r="S304" i="67" s="1"/>
  <c r="L698" i="69"/>
  <c r="S315" i="67" s="1"/>
  <c r="L699" i="69"/>
  <c r="S69" i="67" s="1"/>
  <c r="L700" i="69"/>
  <c r="S232" i="67" s="1"/>
  <c r="L701" i="69"/>
  <c r="S1022" i="67" s="1"/>
  <c r="L702" i="69"/>
  <c r="S283" i="67" s="1"/>
  <c r="L703" i="69"/>
  <c r="S242" i="67" s="1"/>
  <c r="L704" i="69"/>
  <c r="S146" i="67" s="1"/>
  <c r="L705" i="69"/>
  <c r="S1027" i="67" s="1"/>
  <c r="L706" i="69"/>
  <c r="S1028" i="67" s="1"/>
  <c r="L707" i="69"/>
  <c r="S1021" i="67" s="1"/>
  <c r="L708" i="69"/>
  <c r="S273" i="67" s="1"/>
  <c r="L709" i="69"/>
  <c r="S931" i="67" s="1"/>
  <c r="L710" i="69"/>
  <c r="S229" i="67" s="1"/>
  <c r="L711" i="69"/>
  <c r="S1029" i="67" s="1"/>
  <c r="L712" i="69"/>
  <c r="S1030" i="67" s="1"/>
  <c r="L713" i="69"/>
  <c r="S1031" i="67" s="1"/>
  <c r="L714" i="69"/>
  <c r="S32" i="67" s="1"/>
  <c r="L715" i="69"/>
  <c r="S987" i="67" s="1"/>
  <c r="L716" i="69"/>
  <c r="S554" i="67" s="1"/>
  <c r="L717" i="69"/>
  <c r="S316" i="67" s="1"/>
  <c r="L718" i="69"/>
  <c r="S935" i="67" s="1"/>
  <c r="L719" i="69"/>
  <c r="S40" i="67" s="1"/>
  <c r="L720" i="69"/>
  <c r="S297" i="67" s="1"/>
  <c r="L721" i="69"/>
  <c r="S1032" i="67" s="1"/>
  <c r="L722" i="69"/>
  <c r="S1033" i="67" s="1"/>
  <c r="L723" i="69"/>
  <c r="S989" i="67" s="1"/>
  <c r="L724" i="69"/>
  <c r="S266" i="67" s="1"/>
  <c r="L725" i="69"/>
  <c r="S70" i="67" s="1"/>
  <c r="L726" i="69"/>
  <c r="S551" i="67" s="1"/>
  <c r="L727" i="69"/>
  <c r="S192" i="67" s="1"/>
  <c r="L728" i="69"/>
  <c r="S72" i="67" s="1"/>
  <c r="L729" i="69"/>
  <c r="S165" i="67" s="1"/>
  <c r="L730" i="69"/>
  <c r="S37" i="67" s="1"/>
  <c r="L731" i="69"/>
  <c r="S277" i="67" s="1"/>
  <c r="L732" i="69"/>
  <c r="S167" i="67" s="1"/>
  <c r="L733" i="69"/>
  <c r="S195" i="67" s="1"/>
  <c r="L734" i="69"/>
  <c r="S298" i="67" s="1"/>
  <c r="L735" i="69"/>
  <c r="S207" i="67" s="1"/>
  <c r="L736" i="69"/>
  <c r="S28" i="67" s="1"/>
  <c r="L737" i="69"/>
  <c r="S302" i="67" s="1"/>
  <c r="L738" i="69"/>
  <c r="S317" i="67" s="1"/>
  <c r="L739" i="69"/>
  <c r="S950" i="67" s="1"/>
  <c r="L740" i="69"/>
  <c r="S209" i="67" s="1"/>
  <c r="L741" i="69"/>
  <c r="S318" i="67" s="1"/>
  <c r="L742" i="69"/>
  <c r="S319" i="67" s="1"/>
  <c r="L743" i="69"/>
  <c r="S227" i="67" s="1"/>
  <c r="L744" i="69"/>
  <c r="S200" i="67" s="1"/>
  <c r="L745" i="69"/>
  <c r="S149" i="67" s="1"/>
  <c r="L746" i="69"/>
  <c r="S106" i="67" s="1"/>
  <c r="L8" i="69"/>
  <c r="L747" i="69"/>
  <c r="S274" i="67" s="1"/>
  <c r="L748" i="69"/>
  <c r="S126" i="67" s="1"/>
  <c r="L749" i="69"/>
  <c r="S251" i="67" s="1"/>
  <c r="L750" i="69"/>
  <c r="S237" i="67" s="1"/>
  <c r="L751" i="69"/>
  <c r="S244" i="67" s="1"/>
  <c r="L752" i="69"/>
  <c r="S135" i="67" s="1"/>
  <c r="L4" i="69"/>
  <c r="L753" i="69"/>
  <c r="S255" i="67" s="1"/>
  <c r="L754" i="69"/>
  <c r="S952" i="67" s="1"/>
  <c r="L755" i="69"/>
  <c r="S320" i="67" s="1"/>
  <c r="L756" i="69"/>
  <c r="S174" i="67" s="1"/>
  <c r="L757" i="69"/>
  <c r="S1009" i="67" s="1"/>
  <c r="L758" i="69"/>
  <c r="S52" i="67" s="1"/>
  <c r="L759" i="69"/>
  <c r="S250" i="67" s="1"/>
  <c r="L760" i="69"/>
  <c r="S260" i="67" s="1"/>
  <c r="L761" i="69"/>
  <c r="S73" i="67" s="1"/>
  <c r="L762" i="69"/>
  <c r="S1011" i="67" s="1"/>
  <c r="L763" i="69"/>
  <c r="S235" i="67" s="1"/>
  <c r="L764" i="69"/>
  <c r="S246" i="67" s="1"/>
  <c r="L765" i="69"/>
  <c r="S128" i="67" s="1"/>
  <c r="L766" i="69"/>
  <c r="S147" i="67" s="1"/>
  <c r="L6" i="69"/>
  <c r="L767" i="69"/>
  <c r="S252" i="67" s="1"/>
  <c r="L768" i="69"/>
  <c r="S212" i="67" s="1"/>
  <c r="L769" i="69"/>
  <c r="S22" i="67" s="1"/>
  <c r="L770" i="69"/>
  <c r="S230" i="67" s="1"/>
  <c r="L771" i="69"/>
  <c r="S226" i="67" s="1"/>
  <c r="L772" i="69"/>
  <c r="S248" i="67" s="1"/>
  <c r="L773" i="69"/>
  <c r="S11" i="67" s="1"/>
  <c r="L774" i="69"/>
  <c r="S245" i="67" s="1"/>
  <c r="L775" i="69"/>
  <c r="S300" i="67" s="1"/>
  <c r="L776" i="69"/>
  <c r="S129" i="67" s="1"/>
  <c r="L777" i="69"/>
  <c r="S166" i="67" s="1"/>
  <c r="L778" i="69"/>
  <c r="S236" i="67" s="1"/>
  <c r="L779" i="69"/>
  <c r="S150" i="67" s="1"/>
  <c r="L780" i="69"/>
  <c r="S280" i="67" s="1"/>
  <c r="L781" i="69"/>
  <c r="S5" i="67" s="1"/>
  <c r="L782" i="69"/>
  <c r="S228" i="67" s="1"/>
  <c r="L783" i="69"/>
  <c r="S321" i="67" s="1"/>
  <c r="L784" i="69"/>
  <c r="S33" i="67" s="1"/>
  <c r="L785" i="69"/>
  <c r="S38" i="67" s="1"/>
  <c r="L786" i="69"/>
  <c r="S53" i="67" s="1"/>
  <c r="L787" i="69"/>
  <c r="S190" i="67" s="1"/>
  <c r="L788" i="69"/>
  <c r="S42" i="67" s="1"/>
  <c r="L789" i="69"/>
  <c r="S288" i="67" s="1"/>
  <c r="L790" i="69"/>
  <c r="S197" i="67" s="1"/>
  <c r="L791" i="69"/>
  <c r="S988" i="67" s="1"/>
  <c r="L792" i="69"/>
  <c r="S54" i="67" s="1"/>
  <c r="L793" i="69"/>
  <c r="S233" i="67" s="1"/>
  <c r="L794" i="69"/>
  <c r="S55" i="67" s="1"/>
  <c r="L795" i="69"/>
  <c r="S295" i="67" s="1"/>
  <c r="L796" i="69"/>
  <c r="S118" i="67" s="1"/>
  <c r="L797" i="69"/>
  <c r="S626" i="67" s="1"/>
  <c r="L798" i="69"/>
  <c r="S646" i="67" s="1"/>
  <c r="L799" i="69"/>
  <c r="S719" i="67" s="1"/>
  <c r="L800" i="69"/>
  <c r="S711" i="67" s="1"/>
  <c r="L801" i="69"/>
  <c r="S895" i="67" s="1"/>
  <c r="L802" i="69"/>
  <c r="S662" i="67" s="1"/>
  <c r="L803" i="69"/>
  <c r="S720" i="67" s="1"/>
  <c r="L804" i="69"/>
  <c r="S667" i="67" s="1"/>
  <c r="L805" i="69"/>
  <c r="S645" i="67" s="1"/>
  <c r="L806" i="69"/>
  <c r="S576" i="67" s="1"/>
  <c r="L807" i="69"/>
  <c r="S666" i="67" s="1"/>
  <c r="L808" i="69"/>
  <c r="S683" i="67" s="1"/>
  <c r="L809" i="69"/>
  <c r="S602" i="67" s="1"/>
  <c r="L810" i="69"/>
  <c r="S896" i="67" s="1"/>
  <c r="L811" i="69"/>
  <c r="S839" i="67" s="1"/>
  <c r="L812" i="69"/>
  <c r="S840" i="67" s="1"/>
  <c r="L813" i="69"/>
  <c r="S684" i="67" s="1"/>
  <c r="L814" i="69"/>
  <c r="S897" i="67" s="1"/>
  <c r="L815" i="69"/>
  <c r="S786" i="67" s="1"/>
  <c r="L816" i="69"/>
  <c r="S647" i="67" s="1"/>
  <c r="L817" i="69"/>
  <c r="S599" i="67" s="1"/>
  <c r="L818" i="69"/>
  <c r="S721" i="67" s="1"/>
  <c r="L819" i="69"/>
  <c r="S654" i="67" s="1"/>
  <c r="L820" i="69"/>
  <c r="S582" i="67" s="1"/>
  <c r="L821" i="69"/>
  <c r="S898" i="67" s="1"/>
  <c r="L822" i="69"/>
  <c r="S668" i="67" s="1"/>
  <c r="L823" i="69"/>
  <c r="S669" i="67" s="1"/>
  <c r="L824" i="69"/>
  <c r="S658" i="67" s="1"/>
  <c r="L825" i="69"/>
  <c r="S571" i="67" s="1"/>
  <c r="L826" i="69"/>
  <c r="S601" i="67" s="1"/>
  <c r="L827" i="69"/>
  <c r="S899" i="67" s="1"/>
  <c r="L828" i="69"/>
  <c r="S685" i="67" s="1"/>
  <c r="L829" i="69"/>
  <c r="S692" i="67" s="1"/>
  <c r="L830" i="69"/>
  <c r="S583" i="67" s="1"/>
  <c r="L831" i="69"/>
  <c r="S722" i="67" s="1"/>
  <c r="L832" i="69"/>
  <c r="S569" i="67" s="1"/>
  <c r="L833" i="69"/>
  <c r="S676" i="67" s="1"/>
  <c r="L834" i="69"/>
  <c r="S653" i="67" s="1"/>
  <c r="L835" i="69"/>
  <c r="S557" i="67" s="1"/>
  <c r="L836" i="69"/>
  <c r="S929" i="67" s="1"/>
  <c r="L837" i="69"/>
  <c r="S697" i="67" s="1"/>
  <c r="L838" i="69"/>
  <c r="S564" i="67" s="1"/>
  <c r="L839" i="69"/>
  <c r="S900" i="67" s="1"/>
  <c r="L840" i="69"/>
  <c r="S723" i="67" s="1"/>
  <c r="L841" i="69"/>
  <c r="S600" i="67" s="1"/>
  <c r="L842" i="69"/>
  <c r="S901" i="67" s="1"/>
  <c r="L843" i="69"/>
  <c r="S627" i="67" s="1"/>
  <c r="L844" i="69"/>
  <c r="S628" i="67" s="1"/>
  <c r="L845" i="69"/>
  <c r="S575" i="67" s="1"/>
  <c r="L846" i="69"/>
  <c r="S841" i="67" s="1"/>
  <c r="L847" i="69"/>
  <c r="S902" i="67" s="1"/>
  <c r="L848" i="69"/>
  <c r="S615" i="67" s="1"/>
  <c r="L849" i="69"/>
  <c r="S903" i="67" s="1"/>
  <c r="L850" i="69"/>
  <c r="S787" i="67" s="1"/>
  <c r="L851" i="69"/>
  <c r="S867" i="67" s="1"/>
  <c r="L852" i="69"/>
  <c r="S655" i="67" s="1"/>
  <c r="L853" i="69"/>
  <c r="S863" i="67" s="1"/>
  <c r="L854" i="69"/>
  <c r="S724" i="67" s="1"/>
  <c r="L855" i="69"/>
  <c r="S622" i="67" s="1"/>
  <c r="L856" i="69"/>
  <c r="S659" i="67" s="1"/>
  <c r="L857" i="69"/>
  <c r="S814" i="67" s="1"/>
  <c r="L858" i="69"/>
  <c r="S904" i="67" s="1"/>
  <c r="L859" i="69"/>
  <c r="S629" i="67" s="1"/>
  <c r="L860" i="69"/>
  <c r="S630" i="67" s="1"/>
  <c r="L861" i="69"/>
  <c r="S712" i="67" s="1"/>
  <c r="L862" i="69"/>
  <c r="S113" i="67" s="1"/>
  <c r="L863" i="69"/>
  <c r="S561" i="67" s="1"/>
  <c r="L864" i="69"/>
  <c r="S865" i="67" s="1"/>
  <c r="L865" i="69"/>
  <c r="S788" i="67" s="1"/>
  <c r="L866" i="69"/>
  <c r="S905" i="67" s="1"/>
  <c r="L867" i="69"/>
  <c r="S572" i="67" s="1"/>
  <c r="L868" i="69"/>
  <c r="S110" i="67" s="1"/>
  <c r="L869" i="69"/>
  <c r="S850" i="67" s="1"/>
  <c r="L870" i="69"/>
  <c r="S906" i="67" s="1"/>
  <c r="L871" i="69"/>
  <c r="S670" i="67" s="1"/>
  <c r="L872" i="69"/>
  <c r="S907" i="67" s="1"/>
  <c r="L873" i="69"/>
  <c r="S671" i="67" s="1"/>
  <c r="L874" i="69"/>
  <c r="S815" i="67" s="1"/>
  <c r="L875" i="69"/>
  <c r="S930" i="67" s="1"/>
  <c r="L876" i="69"/>
  <c r="S868" i="67" s="1"/>
  <c r="L877" i="69"/>
  <c r="S117" i="67" s="1"/>
  <c r="L878" i="69"/>
  <c r="S567" i="67" s="1"/>
  <c r="L879" i="69"/>
  <c r="S704" i="67" s="1"/>
  <c r="L880" i="69"/>
  <c r="S908" i="67" s="1"/>
  <c r="L881" i="69"/>
  <c r="S577" i="67" s="1"/>
  <c r="L882" i="69"/>
  <c r="S816" i="67" s="1"/>
  <c r="L883" i="69"/>
  <c r="S817" i="67" s="1"/>
  <c r="L884" i="69"/>
  <c r="S677" i="67" s="1"/>
  <c r="L885" i="69"/>
  <c r="S116" i="67" s="1"/>
  <c r="L886" i="69"/>
  <c r="S842" i="67" s="1"/>
  <c r="L887" i="69"/>
  <c r="S725" i="67" s="1"/>
  <c r="L888" i="69"/>
  <c r="S726" i="67" s="1"/>
  <c r="L889" i="69"/>
  <c r="S727" i="67" s="1"/>
  <c r="L890" i="69"/>
  <c r="S869" i="67" s="1"/>
  <c r="L891" i="69"/>
  <c r="S728" i="67" s="1"/>
  <c r="L892" i="69"/>
  <c r="S866" i="67" s="1"/>
  <c r="L893" i="69"/>
  <c r="S926" i="67" s="1"/>
  <c r="L894" i="69"/>
  <c r="S870" i="67" s="1"/>
  <c r="L895" i="69"/>
  <c r="S578" i="67" s="1"/>
  <c r="L896" i="69"/>
  <c r="S713" i="67" s="1"/>
  <c r="L897" i="69"/>
  <c r="S115" i="67" s="1"/>
  <c r="L898" i="69"/>
  <c r="S843" i="67" s="1"/>
  <c r="L899" i="69"/>
  <c r="S909" i="67" s="1"/>
  <c r="L900" i="69"/>
  <c r="S859" i="67" s="1"/>
  <c r="L901" i="69"/>
  <c r="S871" i="67" s="1"/>
  <c r="L902" i="69"/>
  <c r="S681" i="67" s="1"/>
  <c r="L903" i="69"/>
  <c r="S555" i="67" s="1"/>
  <c r="L904" i="69"/>
  <c r="S686" i="67" s="1"/>
  <c r="L905" i="69"/>
  <c r="S910" i="67" s="1"/>
  <c r="L906" i="69"/>
  <c r="S660" i="67" s="1"/>
  <c r="L907" i="69"/>
  <c r="S652" i="67" s="1"/>
  <c r="L908" i="69"/>
  <c r="S651" i="67" s="1"/>
  <c r="L909" i="69"/>
  <c r="S789" i="67" s="1"/>
  <c r="L910" i="69"/>
  <c r="S818" i="67" s="1"/>
  <c r="L911" i="69"/>
  <c r="S112" i="67" s="1"/>
  <c r="L912" i="69"/>
  <c r="S832" i="67" s="1"/>
  <c r="L913" i="69"/>
  <c r="S682" i="67" s="1"/>
  <c r="L914" i="69"/>
  <c r="S911" i="67" s="1"/>
  <c r="L915" i="69"/>
  <c r="S851" i="67" s="1"/>
  <c r="L916" i="69"/>
  <c r="S560" i="67" s="1"/>
  <c r="L917" i="69"/>
  <c r="S790" i="67" s="1"/>
  <c r="L918" i="69"/>
  <c r="S809" i="67" s="1"/>
  <c r="L919" i="69"/>
  <c r="S663" i="67" s="1"/>
  <c r="L920" i="69"/>
  <c r="S872" i="67" s="1"/>
  <c r="L921" i="69"/>
  <c r="S812" i="67" s="1"/>
  <c r="L922" i="69"/>
  <c r="S852" i="67" s="1"/>
  <c r="L923" i="69"/>
  <c r="S631" i="67" s="1"/>
  <c r="L924" i="69"/>
  <c r="S873" i="67" s="1"/>
  <c r="L925" i="69"/>
  <c r="S672" i="67" s="1"/>
  <c r="L926" i="69"/>
  <c r="S588" i="67" s="1"/>
  <c r="L927" i="69"/>
  <c r="S912" i="67" s="1"/>
  <c r="L928" i="69"/>
  <c r="S698" i="67" s="1"/>
  <c r="L929" i="69"/>
  <c r="S874" i="67" s="1"/>
  <c r="L930" i="69"/>
  <c r="S844" i="67" s="1"/>
  <c r="L931" i="69"/>
  <c r="S819" i="67" s="1"/>
  <c r="L932" i="69"/>
  <c r="S573" i="67" s="1"/>
  <c r="L933" i="69"/>
  <c r="S729" i="67" s="1"/>
  <c r="L934" i="69"/>
  <c r="S913" i="67" s="1"/>
  <c r="L935" i="69"/>
  <c r="S111" i="67" s="1"/>
  <c r="L936" i="69"/>
  <c r="S705" i="67" s="1"/>
  <c r="L937" i="69"/>
  <c r="S579" i="67" s="1"/>
  <c r="L938" i="69"/>
  <c r="S623" i="67" s="1"/>
  <c r="L939" i="69"/>
  <c r="S562" i="67" s="1"/>
  <c r="L940" i="69"/>
  <c r="S845" i="67" s="1"/>
  <c r="L941" i="69"/>
  <c r="S924" i="67" s="1"/>
  <c r="L942" i="69"/>
  <c r="S693" i="67" s="1"/>
  <c r="L943" i="69"/>
  <c r="S687" i="67" s="1"/>
  <c r="L944" i="69"/>
  <c r="S656" i="67" s="1"/>
  <c r="L945" i="69"/>
  <c r="S864" i="67" s="1"/>
  <c r="L946" i="69"/>
  <c r="S791" i="67" s="1"/>
  <c r="L947" i="69"/>
  <c r="S730" i="67" s="1"/>
  <c r="L948" i="69"/>
  <c r="S706" i="67" s="1"/>
  <c r="L949" i="69"/>
  <c r="S925" i="67" s="1"/>
  <c r="L950" i="69"/>
  <c r="S585" i="67" s="1"/>
  <c r="L951" i="69"/>
  <c r="S784" i="67" s="1"/>
  <c r="L952" i="69"/>
  <c r="S820" i="67" s="1"/>
  <c r="L953" i="69"/>
  <c r="S792" i="67" s="1"/>
  <c r="L954" i="69"/>
  <c r="S793" i="67" s="1"/>
  <c r="L955" i="69"/>
  <c r="S833" i="67" s="1"/>
  <c r="L956" i="69"/>
  <c r="S632" i="67" s="1"/>
  <c r="L957" i="69"/>
  <c r="S846" i="67" s="1"/>
  <c r="L958" i="69"/>
  <c r="S821" i="67" s="1"/>
  <c r="L959" i="69"/>
  <c r="S673" i="67" s="1"/>
  <c r="L960" i="69"/>
  <c r="S119" i="67" s="1"/>
  <c r="L961" i="69"/>
  <c r="S574" i="67" s="1"/>
  <c r="L962" i="69"/>
  <c r="S714" i="67" s="1"/>
  <c r="L963" i="69"/>
  <c r="S262" i="67" s="1"/>
  <c r="L964" i="69"/>
  <c r="S633" i="67" s="1"/>
  <c r="L965" i="69"/>
  <c r="S731" i="67" s="1"/>
  <c r="L966" i="69"/>
  <c r="S914" i="67" s="1"/>
  <c r="L967" i="69"/>
  <c r="S794" i="67" s="1"/>
  <c r="L968" i="69"/>
  <c r="S822" i="67" s="1"/>
  <c r="L969" i="69"/>
  <c r="S875" i="67" s="1"/>
  <c r="L970" i="69"/>
  <c r="S823" i="67" s="1"/>
  <c r="L971" i="69"/>
  <c r="S699" i="67" s="1"/>
  <c r="L972" i="69"/>
  <c r="S876" i="67" s="1"/>
  <c r="L973" i="69"/>
  <c r="S648" i="67" s="1"/>
  <c r="L974" i="69"/>
  <c r="S915" i="67" s="1"/>
  <c r="L975" i="69"/>
  <c r="S732" i="67" s="1"/>
  <c r="L976" i="69"/>
  <c r="S733" i="67" s="1"/>
  <c r="L977" i="69"/>
  <c r="S616" i="67" s="1"/>
  <c r="L978" i="69"/>
  <c r="S657" i="67" s="1"/>
  <c r="L979" i="69"/>
  <c r="S649" i="67" s="1"/>
  <c r="L980" i="69"/>
  <c r="S688" i="67" s="1"/>
  <c r="L981" i="69"/>
  <c r="S808" i="67" s="1"/>
  <c r="L982" i="69"/>
  <c r="S589" i="67" s="1"/>
  <c r="L983" i="69"/>
  <c r="S734" i="67" s="1"/>
  <c r="L984" i="69"/>
  <c r="S568" i="67" s="1"/>
  <c r="L985" i="69"/>
  <c r="S120" i="67" s="1"/>
  <c r="L986" i="69"/>
  <c r="S735" i="67" s="1"/>
  <c r="L987" i="69"/>
  <c r="S603" i="67" s="1"/>
  <c r="L988" i="69"/>
  <c r="S634" i="67" s="1"/>
  <c r="L989" i="69"/>
  <c r="S700" i="67" s="1"/>
  <c r="L990" i="69"/>
  <c r="S813" i="67" s="1"/>
  <c r="L991" i="69"/>
  <c r="S122" i="67" s="1"/>
  <c r="L992" i="69"/>
  <c r="S795" i="67" s="1"/>
  <c r="L993" i="69"/>
  <c r="S584" i="67" s="1"/>
  <c r="L994" i="69"/>
  <c r="S824" i="67" s="1"/>
  <c r="L995" i="69"/>
  <c r="S736" i="67" s="1"/>
  <c r="L996" i="69"/>
  <c r="S796" i="67" s="1"/>
  <c r="L997" i="69"/>
  <c r="S834" i="67" s="1"/>
  <c r="L998" i="69"/>
  <c r="S604" i="67" s="1"/>
  <c r="L999" i="69"/>
  <c r="S707" i="67" s="1"/>
  <c r="L1000" i="69"/>
  <c r="S797" i="67" s="1"/>
  <c r="L1001" i="69"/>
  <c r="S737" i="67" s="1"/>
  <c r="L1002" i="69"/>
  <c r="S689" i="67" s="1"/>
  <c r="L1003" i="69"/>
  <c r="S635" i="67" s="1"/>
  <c r="L1004" i="69"/>
  <c r="S847" i="67" s="1"/>
  <c r="L1005" i="69"/>
  <c r="S664" i="67" s="1"/>
  <c r="L1006" i="69"/>
  <c r="S853" i="67" s="1"/>
  <c r="L1007" i="69"/>
  <c r="S738" i="67" s="1"/>
  <c r="L1008" i="69"/>
  <c r="S570" i="67" s="1"/>
  <c r="L1009" i="69"/>
  <c r="S590" i="67" s="1"/>
  <c r="L1010" i="69"/>
  <c r="S739" i="67" s="1"/>
  <c r="L10" i="69"/>
  <c r="L1011" i="69"/>
  <c r="S624" i="67" s="1"/>
  <c r="L1012" i="69"/>
  <c r="S636" i="67" s="1"/>
  <c r="L1013" i="69"/>
  <c r="S798" i="67" s="1"/>
  <c r="L1014" i="69"/>
  <c r="S799" i="67" s="1"/>
  <c r="L1015" i="69"/>
  <c r="S740" i="67" s="1"/>
  <c r="L1016" i="69"/>
  <c r="S835" i="67" s="1"/>
  <c r="L1017" i="69"/>
  <c r="S848" i="67" s="1"/>
  <c r="L1018" i="69"/>
  <c r="S715" i="67" s="1"/>
  <c r="L1019" i="69"/>
  <c r="S785" i="67" s="1"/>
  <c r="L1020" i="69"/>
  <c r="S637" i="67" s="1"/>
  <c r="L1021" i="69"/>
  <c r="S877" i="67" s="1"/>
  <c r="L1022" i="69"/>
  <c r="S741" i="67" s="1"/>
  <c r="L1023" i="69"/>
  <c r="S800" i="67" s="1"/>
  <c r="L1024" i="69"/>
  <c r="S742" i="67" s="1"/>
  <c r="L1025" i="69"/>
  <c r="S916" i="67" s="1"/>
  <c r="L1026" i="69"/>
  <c r="S743" i="67" s="1"/>
  <c r="L1027" i="69"/>
  <c r="S617" i="67" s="1"/>
  <c r="L1028" i="69"/>
  <c r="S563" i="67" s="1"/>
  <c r="L1029" i="69"/>
  <c r="S690" i="67" s="1"/>
  <c r="L1030" i="69"/>
  <c r="S694" i="67" s="1"/>
  <c r="L1031" i="69"/>
  <c r="S121" i="67" s="1"/>
  <c r="L1032" i="69"/>
  <c r="S638" i="67" s="1"/>
  <c r="L1033" i="69"/>
  <c r="S639" i="67" s="1"/>
  <c r="L1034" i="69"/>
  <c r="S640" i="67" s="1"/>
  <c r="L1035" i="69"/>
  <c r="S618" i="67" s="1"/>
  <c r="L1036" i="69"/>
  <c r="S708" i="67" s="1"/>
  <c r="L1037" i="69"/>
  <c r="S836" i="67" s="1"/>
  <c r="L1038" i="69"/>
  <c r="S917" i="67" s="1"/>
  <c r="L1039" i="69"/>
  <c r="S878" i="67" s="1"/>
  <c r="L1040" i="69"/>
  <c r="S801" i="67" s="1"/>
  <c r="L1041" i="69"/>
  <c r="S854" i="67" s="1"/>
  <c r="L1042" i="69"/>
  <c r="S825" i="67" s="1"/>
  <c r="L1043" i="69"/>
  <c r="S744" i="67" s="1"/>
  <c r="L1044" i="69"/>
  <c r="S745" i="67" s="1"/>
  <c r="L1045" i="69"/>
  <c r="S746" i="67" s="1"/>
  <c r="L1046" i="69"/>
  <c r="S619" i="67" s="1"/>
  <c r="L1047" i="69"/>
  <c r="S855" i="67" s="1"/>
  <c r="L1048" i="69"/>
  <c r="S558" i="67" s="1"/>
  <c r="L1049" i="69"/>
  <c r="S879" i="67" s="1"/>
  <c r="L1050" i="69"/>
  <c r="S856" i="67" s="1"/>
  <c r="L1051" i="69"/>
  <c r="S810" i="67" s="1"/>
  <c r="L1052" i="69"/>
  <c r="S696" i="67" s="1"/>
  <c r="L1053" i="69"/>
  <c r="S665" i="67" s="1"/>
  <c r="L1054" i="69"/>
  <c r="S559" i="67" s="1"/>
  <c r="L1055" i="69"/>
  <c r="S918" i="67" s="1"/>
  <c r="L1056" i="69"/>
  <c r="S880" i="67" s="1"/>
  <c r="L1057" i="69"/>
  <c r="S695" i="67" s="1"/>
  <c r="L1058" i="69"/>
  <c r="S881" i="67" s="1"/>
  <c r="L1059" i="69"/>
  <c r="S919" i="67" s="1"/>
  <c r="L1060" i="69"/>
  <c r="S641" i="67" s="1"/>
  <c r="L1061" i="69"/>
  <c r="S605" i="67" s="1"/>
  <c r="L1062" i="69"/>
  <c r="S882" i="67" s="1"/>
  <c r="L1063" i="69"/>
  <c r="S883" i="67" s="1"/>
  <c r="L1064" i="69"/>
  <c r="S811" i="67" s="1"/>
  <c r="L1065" i="69"/>
  <c r="S884" i="67" s="1"/>
  <c r="L1066" i="69"/>
  <c r="S678" i="67" s="1"/>
  <c r="L1067" i="69"/>
  <c r="S860" i="67" s="1"/>
  <c r="L1068" i="69"/>
  <c r="S861" i="67" s="1"/>
  <c r="L1069" i="69"/>
  <c r="S862" i="67" s="1"/>
  <c r="L1070" i="69"/>
  <c r="S114" i="67" s="1"/>
  <c r="L1071" i="69"/>
  <c r="S885" i="67" s="1"/>
  <c r="L1072" i="69"/>
  <c r="S625" i="67" s="1"/>
  <c r="L1073" i="69"/>
  <c r="S701" i="67" s="1"/>
  <c r="L1074" i="69"/>
  <c r="S886" i="67" s="1"/>
  <c r="L1075" i="69"/>
  <c r="S747" i="67" s="1"/>
  <c r="L1076" i="69"/>
  <c r="S591" i="67" s="1"/>
  <c r="L1077" i="69"/>
  <c r="S748" i="67" s="1"/>
  <c r="L1078" i="69"/>
  <c r="S716" i="67" s="1"/>
  <c r="L1079" i="69"/>
  <c r="S606" i="67" s="1"/>
  <c r="L1080" i="69"/>
  <c r="S586" i="67" s="1"/>
  <c r="L1081" i="69"/>
  <c r="S607" i="67" s="1"/>
  <c r="L1082" i="69"/>
  <c r="S580" i="67" s="1"/>
  <c r="L1083" i="69"/>
  <c r="S593" i="67" s="1"/>
  <c r="L1084" i="69"/>
  <c r="S594" i="67" s="1"/>
  <c r="L1085" i="69"/>
  <c r="S608" i="67" s="1"/>
  <c r="L1086" i="69"/>
  <c r="S595" i="67" s="1"/>
  <c r="L1087" i="69"/>
  <c r="S596" i="67" s="1"/>
  <c r="L1088" i="69"/>
  <c r="S609" i="67" s="1"/>
  <c r="L1089" i="69"/>
  <c r="S610" i="67" s="1"/>
  <c r="L1090" i="69"/>
  <c r="S611" i="67" s="1"/>
  <c r="L1091" i="69"/>
  <c r="S587" i="67" s="1"/>
  <c r="L1092" i="69"/>
  <c r="S612" i="67" s="1"/>
  <c r="L1093" i="69"/>
  <c r="S613" i="67" s="1"/>
  <c r="L1094" i="69"/>
  <c r="S927" i="67" s="1"/>
  <c r="L1095" i="69"/>
  <c r="S592" i="67" s="1"/>
  <c r="L1096" i="69"/>
  <c r="S887" i="67" s="1"/>
  <c r="L1097" i="69"/>
  <c r="S888" i="67" s="1"/>
  <c r="L1098" i="69"/>
  <c r="S831" i="67" s="1"/>
  <c r="L1099" i="69"/>
  <c r="S620" i="67" s="1"/>
  <c r="L1100" i="69"/>
  <c r="S621" i="67" s="1"/>
  <c r="L1101" i="69"/>
  <c r="S642" i="67" s="1"/>
  <c r="L1102" i="69"/>
  <c r="S643" i="67" s="1"/>
  <c r="L1103" i="69"/>
  <c r="S889" i="67" s="1"/>
  <c r="L1104" i="69"/>
  <c r="S556" i="67" s="1"/>
  <c r="L1105" i="69"/>
  <c r="S920" i="67" s="1"/>
  <c r="L1106" i="69"/>
  <c r="S921" i="67" s="1"/>
  <c r="L1107" i="69"/>
  <c r="S890" i="67" s="1"/>
  <c r="L1108" i="69"/>
  <c r="S891" i="67" s="1"/>
  <c r="L1109" i="69"/>
  <c r="S650" i="67" s="1"/>
  <c r="L1110" i="69"/>
  <c r="S783" i="67" s="1"/>
  <c r="L1111" i="69"/>
  <c r="S749" i="67" s="1"/>
  <c r="L1112" i="69"/>
  <c r="S691" i="67" s="1"/>
  <c r="L1113" i="69"/>
  <c r="S750" i="67" s="1"/>
  <c r="L1114" i="69"/>
  <c r="S565" i="67" s="1"/>
  <c r="L1115" i="69"/>
  <c r="S702" i="67" s="1"/>
  <c r="L1116" i="69"/>
  <c r="S709" i="67" s="1"/>
  <c r="L1117" i="69"/>
  <c r="S674" i="67" s="1"/>
  <c r="L1118" i="69"/>
  <c r="S644" i="67" s="1"/>
  <c r="L1119" i="69"/>
  <c r="S751" i="67" s="1"/>
  <c r="L1120" i="69"/>
  <c r="S752" i="67" s="1"/>
  <c r="L1121" i="69"/>
  <c r="S892" i="67" s="1"/>
  <c r="L1122" i="69"/>
  <c r="S893" i="67" s="1"/>
  <c r="L1123" i="69"/>
  <c r="S894" i="67" s="1"/>
  <c r="L1124" i="69"/>
  <c r="S922" i="67" s="1"/>
  <c r="L1125" i="69"/>
  <c r="S849" i="67" s="1"/>
  <c r="L1126" i="69"/>
  <c r="S826" i="67" s="1"/>
  <c r="L1127" i="69"/>
  <c r="S802" i="67" s="1"/>
  <c r="L1128" i="69"/>
  <c r="S566" i="67" s="1"/>
  <c r="L1129" i="69"/>
  <c r="S753" i="67" s="1"/>
  <c r="L1130" i="69"/>
  <c r="S857" i="67" s="1"/>
  <c r="L1131" i="69"/>
  <c r="S754" i="67" s="1"/>
  <c r="L1132" i="69"/>
  <c r="S679" i="67" s="1"/>
  <c r="L1133" i="69"/>
  <c r="S928" i="67" s="1"/>
  <c r="L1134" i="69"/>
  <c r="S755" i="67" s="1"/>
  <c r="L1135" i="69"/>
  <c r="S803" i="67" s="1"/>
  <c r="L1136" i="69"/>
  <c r="S827" i="67" s="1"/>
  <c r="L1137" i="69"/>
  <c r="S756" i="67" s="1"/>
  <c r="L1138" i="69"/>
  <c r="S828" i="67" s="1"/>
  <c r="L1139" i="69"/>
  <c r="S837" i="67" s="1"/>
  <c r="L1140" i="69"/>
  <c r="S757" i="67" s="1"/>
  <c r="L1141" i="69"/>
  <c r="S829" i="67" s="1"/>
  <c r="L1142" i="69"/>
  <c r="S830" i="67" s="1"/>
  <c r="L1143" i="69"/>
  <c r="S758" i="67" s="1"/>
  <c r="L1144" i="69"/>
  <c r="S759" i="67" s="1"/>
  <c r="L1145" i="69"/>
  <c r="S680" i="67" s="1"/>
  <c r="L1146" i="69"/>
  <c r="S717" i="67" s="1"/>
  <c r="L1147" i="69"/>
  <c r="S760" i="67" s="1"/>
  <c r="L1148" i="69"/>
  <c r="S923" i="67" s="1"/>
  <c r="L1149" i="69"/>
  <c r="S761" i="67" s="1"/>
  <c r="L1150" i="69"/>
  <c r="S762" i="67" s="1"/>
  <c r="L1151" i="69"/>
  <c r="S763" i="67" s="1"/>
  <c r="L1152" i="69"/>
  <c r="S764" i="67" s="1"/>
  <c r="L1153" i="69"/>
  <c r="S597" i="67" s="1"/>
  <c r="L1154" i="69"/>
  <c r="S765" i="67" s="1"/>
  <c r="L1155" i="69"/>
  <c r="S614" i="67" s="1"/>
  <c r="L1156" i="69"/>
  <c r="S766" i="67" s="1"/>
  <c r="L1157" i="69"/>
  <c r="S767" i="67" s="1"/>
  <c r="L1158" i="69"/>
  <c r="S768" i="67" s="1"/>
  <c r="L1159" i="69"/>
  <c r="S718" i="67" s="1"/>
  <c r="L1160" i="69"/>
  <c r="S769" i="67" s="1"/>
  <c r="L1161" i="69"/>
  <c r="S858" i="67" s="1"/>
  <c r="L1162" i="69"/>
  <c r="S675" i="67" s="1"/>
  <c r="L1163" i="69"/>
  <c r="S770" i="67" s="1"/>
  <c r="L1164" i="69"/>
  <c r="S598" i="67" s="1"/>
  <c r="L1165" i="69"/>
  <c r="S771" i="67" s="1"/>
  <c r="L1166" i="69"/>
  <c r="S772" i="67" s="1"/>
  <c r="L1167" i="69"/>
  <c r="S581" i="67" s="1"/>
  <c r="L1168" i="69"/>
  <c r="S804" i="67" s="1"/>
  <c r="L1169" i="69"/>
  <c r="S703" i="67" s="1"/>
  <c r="L1170" i="69"/>
  <c r="S805" i="67" s="1"/>
  <c r="L1171" i="69"/>
  <c r="S773" i="67" s="1"/>
  <c r="L1172" i="69"/>
  <c r="S774" i="67" s="1"/>
  <c r="L1173" i="69"/>
  <c r="S806" i="67" s="1"/>
  <c r="L1174" i="69"/>
  <c r="S807" i="67" s="1"/>
  <c r="L1175" i="69"/>
  <c r="S775" i="67" s="1"/>
  <c r="L1176" i="69"/>
  <c r="S776" i="67" s="1"/>
  <c r="L1177" i="69"/>
  <c r="S777" i="67" s="1"/>
  <c r="L1178" i="69"/>
  <c r="S778" i="67" s="1"/>
  <c r="L1179" i="69"/>
  <c r="S779" i="67" s="1"/>
  <c r="L1180" i="69"/>
  <c r="S780" i="67" s="1"/>
  <c r="L1181" i="69"/>
  <c r="S838" i="67" s="1"/>
  <c r="L1182" i="69"/>
  <c r="S781" i="67" s="1"/>
  <c r="L1183" i="69"/>
  <c r="S710" i="67" s="1"/>
  <c r="L1184" i="69"/>
  <c r="S782" i="67" s="1"/>
  <c r="L1185" i="69"/>
  <c r="S1159" i="67" s="1"/>
  <c r="L1186" i="69"/>
  <c r="S1069" i="67" s="1"/>
  <c r="L1187" i="69"/>
  <c r="S1177" i="67" s="1"/>
  <c r="L1188" i="69"/>
  <c r="S1070" i="67" s="1"/>
  <c r="L1189" i="69"/>
  <c r="S1071" i="67" s="1"/>
  <c r="L1190" i="69"/>
  <c r="S1035" i="67" s="1"/>
  <c r="L1191" i="69"/>
  <c r="S1072" i="67" s="1"/>
  <c r="L1192" i="69"/>
  <c r="S1041" i="67" s="1"/>
  <c r="L1193" i="69"/>
  <c r="S1056" i="67" s="1"/>
  <c r="L1194" i="69"/>
  <c r="S1073" i="67" s="1"/>
  <c r="L1195" i="69"/>
  <c r="S1074" i="67" s="1"/>
  <c r="L1196" i="69"/>
  <c r="S1057" i="67" s="1"/>
  <c r="L1197" i="69"/>
  <c r="S1049" i="67" s="1"/>
  <c r="L1198" i="69"/>
  <c r="S1067" i="67" s="1"/>
  <c r="L1199" i="69"/>
  <c r="S1037" i="67" s="1"/>
  <c r="L1200" i="69"/>
  <c r="S1075" i="67" s="1"/>
  <c r="L1201" i="69"/>
  <c r="S1040" i="67" s="1"/>
  <c r="L1202" i="69"/>
  <c r="S1076" i="67" s="1"/>
  <c r="L1203" i="69"/>
  <c r="S1077" i="67" s="1"/>
  <c r="L1204" i="69"/>
  <c r="S1078" i="67" s="1"/>
  <c r="L1205" i="69"/>
  <c r="S1184" i="67" s="1"/>
  <c r="L1206" i="69"/>
  <c r="S1058" i="67" s="1"/>
  <c r="L1207" i="69"/>
  <c r="S1034" i="67" s="1"/>
  <c r="L1208" i="69"/>
  <c r="S1079" i="67" s="1"/>
  <c r="L1209" i="69"/>
  <c r="S1042" i="67" s="1"/>
  <c r="L1210" i="69"/>
  <c r="S1038" i="67" s="1"/>
  <c r="L1211" i="69"/>
  <c r="S1080" i="67" s="1"/>
  <c r="L1212" i="69"/>
  <c r="S1081" i="67" s="1"/>
  <c r="L1213" i="69"/>
  <c r="S1082" i="67" s="1"/>
  <c r="L1214" i="69"/>
  <c r="S1043" i="67" s="1"/>
  <c r="L1215" i="69"/>
  <c r="S1050" i="67" s="1"/>
  <c r="L1216" i="69"/>
  <c r="S1083" i="67" s="1"/>
  <c r="L1217" i="69"/>
  <c r="S1039" i="67" s="1"/>
  <c r="L1218" i="69"/>
  <c r="S1161" i="67" s="1"/>
  <c r="L1219" i="69"/>
  <c r="S1162" i="67" s="1"/>
  <c r="L1220" i="69"/>
  <c r="S1059" i="67" s="1"/>
  <c r="L1221" i="69"/>
  <c r="S1051" i="67" s="1"/>
  <c r="L1222" i="69"/>
  <c r="S1174" i="67" s="1"/>
  <c r="L1223" i="69"/>
  <c r="S1084" i="67" s="1"/>
  <c r="L1224" i="69"/>
  <c r="S1085" i="67" s="1"/>
  <c r="L1225" i="69"/>
  <c r="S1163" i="67" s="1"/>
  <c r="L1226" i="69"/>
  <c r="S1060" i="67" s="1"/>
  <c r="L1227" i="69"/>
  <c r="S1175" i="67" s="1"/>
  <c r="L1228" i="69"/>
  <c r="S1086" i="67" s="1"/>
  <c r="L1229" i="69"/>
  <c r="S1087" i="67" s="1"/>
  <c r="L1230" i="69"/>
  <c r="S1088" i="67" s="1"/>
  <c r="L1231" i="69"/>
  <c r="S1160" i="67" s="1"/>
  <c r="L1232" i="69"/>
  <c r="S1061" i="67" s="1"/>
  <c r="L1233" i="69"/>
  <c r="S1089" i="67" s="1"/>
  <c r="L1234" i="69"/>
  <c r="S1090" i="67" s="1"/>
  <c r="L1235" i="69"/>
  <c r="S1091" i="67" s="1"/>
  <c r="L1236" i="69"/>
  <c r="S1092" i="67" s="1"/>
  <c r="L1237" i="69"/>
  <c r="S1062" i="67" s="1"/>
  <c r="L1238" i="69"/>
  <c r="S1093" i="67" s="1"/>
  <c r="L1239" i="69"/>
  <c r="S1094" i="67" s="1"/>
  <c r="L1240" i="69"/>
  <c r="S1095" i="67" s="1"/>
  <c r="L1241" i="69"/>
  <c r="S1096" i="67" s="1"/>
  <c r="L1242" i="69"/>
  <c r="S1185" i="67" s="1"/>
  <c r="L1243" i="69"/>
  <c r="S1097" i="67" s="1"/>
  <c r="L1244" i="69"/>
  <c r="S1164" i="67" s="1"/>
  <c r="L1245" i="69"/>
  <c r="S1068" i="67" s="1"/>
  <c r="L1246" i="69"/>
  <c r="S1098" i="67" s="1"/>
  <c r="L1247" i="69"/>
  <c r="S1173" i="67" s="1"/>
  <c r="L1248" i="69"/>
  <c r="S1165" i="67" s="1"/>
  <c r="L1249" i="69"/>
  <c r="S1166" i="67" s="1"/>
  <c r="L1250" i="69"/>
  <c r="S1099" i="67" s="1"/>
  <c r="L1251" i="69"/>
  <c r="S1063" i="67" s="1"/>
  <c r="L1252" i="69"/>
  <c r="S1100" i="67" s="1"/>
  <c r="L1253" i="69"/>
  <c r="S1101" i="67" s="1"/>
  <c r="L1254" i="69"/>
  <c r="S1102" i="67" s="1"/>
  <c r="L1255" i="69"/>
  <c r="S1064" i="67" s="1"/>
  <c r="L1256" i="69"/>
  <c r="S1065" i="67" s="1"/>
  <c r="L1257" i="69"/>
  <c r="S1103" i="67" s="1"/>
  <c r="L1258" i="69"/>
  <c r="S1186" i="67" s="1"/>
  <c r="L1259" i="69"/>
  <c r="S1167" i="67" s="1"/>
  <c r="L1260" i="69"/>
  <c r="S1104" i="67" s="1"/>
  <c r="L1261" i="69"/>
  <c r="S1105" i="67" s="1"/>
  <c r="L1262" i="69"/>
  <c r="S1052" i="67" s="1"/>
  <c r="L1263" i="69"/>
  <c r="S1106" i="67" s="1"/>
  <c r="L1264" i="69"/>
  <c r="S1107" i="67" s="1"/>
  <c r="L1265" i="69"/>
  <c r="S1108" i="67" s="1"/>
  <c r="L1266" i="69"/>
  <c r="S1109" i="67" s="1"/>
  <c r="L1267" i="69"/>
  <c r="S1110" i="67" s="1"/>
  <c r="L1268" i="69"/>
  <c r="S1066" i="67" s="1"/>
  <c r="L1269" i="69"/>
  <c r="S1111" i="67" s="1"/>
  <c r="L1270" i="69"/>
  <c r="S1112" i="67" s="1"/>
  <c r="L1271" i="69"/>
  <c r="S1113" i="67" s="1"/>
  <c r="L1272" i="69"/>
  <c r="S1114" i="67" s="1"/>
  <c r="L1273" i="69"/>
  <c r="S1170" i="67" s="1"/>
  <c r="L1274" i="69"/>
  <c r="S1168" i="67" s="1"/>
  <c r="L1275" i="69"/>
  <c r="S1115" i="67" s="1"/>
  <c r="L1276" i="69"/>
  <c r="S1116" i="67" s="1"/>
  <c r="L1277" i="69"/>
  <c r="S1117" i="67" s="1"/>
  <c r="L1278" i="69"/>
  <c r="S1118" i="67" s="1"/>
  <c r="L1279" i="69"/>
  <c r="S1119" i="67" s="1"/>
  <c r="L1280" i="69"/>
  <c r="S1171" i="67" s="1"/>
  <c r="L1281" i="69"/>
  <c r="S1120" i="67" s="1"/>
  <c r="L1282" i="69"/>
  <c r="S1121" i="67" s="1"/>
  <c r="L1283" i="69"/>
  <c r="S1122" i="67" s="1"/>
  <c r="L1284" i="69"/>
  <c r="S1123" i="67" s="1"/>
  <c r="L1285" i="69"/>
  <c r="S1124" i="67" s="1"/>
  <c r="L1286" i="69"/>
  <c r="S1125" i="67" s="1"/>
  <c r="L1287" i="69"/>
  <c r="S1178" i="67" s="1"/>
  <c r="L1288" i="69"/>
  <c r="S1169" i="67" s="1"/>
  <c r="L1289" i="69"/>
  <c r="S1126" i="67" s="1"/>
  <c r="L1290" i="69"/>
  <c r="S1127" i="67" s="1"/>
  <c r="L1291" i="69"/>
  <c r="S1176" i="67" s="1"/>
  <c r="L1292" i="69"/>
  <c r="S1128" i="67" s="1"/>
  <c r="L1293" i="69"/>
  <c r="S1053" i="67" s="1"/>
  <c r="L1294" i="69"/>
  <c r="S1045" i="67" s="1"/>
  <c r="L1295" i="69"/>
  <c r="S1129" i="67" s="1"/>
  <c r="L1296" i="69"/>
  <c r="S1054" i="67" s="1"/>
  <c r="L1297" i="69"/>
  <c r="S1130" i="67" s="1"/>
  <c r="L1298" i="69"/>
  <c r="S1044" i="67" s="1"/>
  <c r="L1299" i="69"/>
  <c r="S1179" i="67" s="1"/>
  <c r="L1300" i="69"/>
  <c r="S1131" i="67" s="1"/>
  <c r="L1301" i="69"/>
  <c r="S1180" i="67" s="1"/>
  <c r="L1302" i="69"/>
  <c r="S1132" i="67" s="1"/>
  <c r="L1303" i="69"/>
  <c r="S1133" i="67" s="1"/>
  <c r="L1304" i="69"/>
  <c r="S1134" i="67" s="1"/>
  <c r="L1305" i="69"/>
  <c r="S1135" i="67" s="1"/>
  <c r="L1306" i="69"/>
  <c r="S1136" i="67" s="1"/>
  <c r="L1307" i="69"/>
  <c r="S1137" i="67" s="1"/>
  <c r="L1308" i="69"/>
  <c r="S1046" i="67" s="1"/>
  <c r="L1309" i="69"/>
  <c r="S1138" i="67" s="1"/>
  <c r="L1310" i="69"/>
  <c r="S1139" i="67" s="1"/>
  <c r="L1311" i="69"/>
  <c r="S1140" i="67" s="1"/>
  <c r="L1312" i="69"/>
  <c r="S1141" i="67" s="1"/>
  <c r="L1313" i="69"/>
  <c r="S1142" i="67" s="1"/>
  <c r="L1314" i="69"/>
  <c r="S1143" i="67" s="1"/>
  <c r="L1315" i="69"/>
  <c r="S1144" i="67" s="1"/>
  <c r="L1316" i="69"/>
  <c r="S1145" i="67" s="1"/>
  <c r="L1317" i="69"/>
  <c r="S1146" i="67" s="1"/>
  <c r="L1318" i="69"/>
  <c r="S1036" i="67" s="1"/>
  <c r="L1319" i="69"/>
  <c r="S1147" i="67" s="1"/>
  <c r="L1320" i="69"/>
  <c r="S1047" i="67" s="1"/>
  <c r="L1321" i="69"/>
  <c r="S1181" i="67" s="1"/>
  <c r="L1322" i="69"/>
  <c r="S1055" i="67" s="1"/>
  <c r="L1323" i="69"/>
  <c r="S1048" i="67" s="1"/>
  <c r="L1324" i="69"/>
  <c r="S1172" i="67" s="1"/>
  <c r="L1325" i="69"/>
  <c r="S1187" i="67" s="1"/>
  <c r="L1326" i="69"/>
  <c r="S1148" i="67" s="1"/>
  <c r="L1327" i="69"/>
  <c r="S1149" i="67" s="1"/>
  <c r="L1328" i="69"/>
  <c r="S1150" i="67" s="1"/>
  <c r="L1329" i="69"/>
  <c r="S1151" i="67" s="1"/>
  <c r="L1330" i="69"/>
  <c r="S1152" i="67" s="1"/>
  <c r="L1331" i="69"/>
  <c r="S1153" i="67" s="1"/>
  <c r="L1332" i="69"/>
  <c r="S1154" i="67" s="1"/>
  <c r="L1333" i="69"/>
  <c r="S1155" i="67" s="1"/>
  <c r="L1334" i="69"/>
  <c r="S1156" i="67" s="1"/>
  <c r="L1335" i="69"/>
  <c r="S1157" i="67" s="1"/>
  <c r="L1336" i="69"/>
  <c r="S1182" i="67" s="1"/>
  <c r="L1337" i="69"/>
  <c r="S1158" i="67" s="1"/>
  <c r="L1338" i="69"/>
  <c r="S1183" i="67" s="1"/>
  <c r="L1339" i="69"/>
  <c r="S1355" i="67" s="1"/>
  <c r="L1340" i="69"/>
  <c r="S1342" i="67" s="1"/>
  <c r="L1341" i="69"/>
  <c r="S1356" i="67" s="1"/>
  <c r="L1342" i="69"/>
  <c r="S1343" i="67" s="1"/>
  <c r="L1343" i="69"/>
  <c r="S1340" i="67" s="1"/>
  <c r="L1344" i="69"/>
  <c r="S1360" i="67" s="1"/>
  <c r="L1345" i="69"/>
  <c r="S1344" i="67" s="1"/>
  <c r="L1346" i="69"/>
  <c r="S1357" i="67" s="1"/>
  <c r="L1347" i="69"/>
  <c r="S1359" i="67" s="1"/>
  <c r="L1348" i="69"/>
  <c r="S1345" i="67" s="1"/>
  <c r="L1349" i="69"/>
  <c r="S1363" i="67" s="1"/>
  <c r="L1350" i="69"/>
  <c r="S1346" i="67" s="1"/>
  <c r="L1351" i="69"/>
  <c r="S1362" i="67" s="1"/>
  <c r="L1352" i="69"/>
  <c r="S1347" i="67" s="1"/>
  <c r="L1353" i="69"/>
  <c r="S1348" i="67" s="1"/>
  <c r="L1354" i="69"/>
  <c r="S1361" i="67" s="1"/>
  <c r="L1355" i="69"/>
  <c r="S1364" i="67" s="1"/>
  <c r="L1356" i="69"/>
  <c r="S1349" i="67" s="1"/>
  <c r="L1357" i="69"/>
  <c r="S1350" i="67" s="1"/>
  <c r="L1358" i="69"/>
  <c r="S1351" i="67" s="1"/>
  <c r="L1359" i="69"/>
  <c r="S1352" i="67" s="1"/>
  <c r="L1360" i="69"/>
  <c r="S1353" i="67" s="1"/>
  <c r="L1361" i="69"/>
  <c r="S1358" i="67" s="1"/>
  <c r="L1362" i="69"/>
  <c r="S1341" i="67" s="1"/>
  <c r="L1363" i="69"/>
  <c r="S1354" i="67" s="1"/>
  <c r="S1010" i="67" l="1"/>
  <c r="S1316" i="67"/>
  <c r="S239" i="67"/>
  <c r="S1249" i="67"/>
  <c r="S933" i="67"/>
  <c r="S1307" i="67"/>
  <c r="S661" i="67"/>
  <c r="S1298" i="67"/>
</calcChain>
</file>

<file path=xl/sharedStrings.xml><?xml version="1.0" encoding="utf-8"?>
<sst xmlns="http://schemas.openxmlformats.org/spreadsheetml/2006/main" count="20590" uniqueCount="3347">
  <si>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</si>
  <si>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</si>
  <si>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</si>
  <si>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</si>
  <si>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</si>
  <si>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</si>
  <si>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</si>
  <si>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</si>
  <si>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</si>
  <si>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</si>
  <si>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</si>
  <si>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</si>
  <si>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</si>
  <si>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</si>
  <si>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</si>
  <si>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</si>
  <si>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</si>
  <si>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</si>
  <si>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</si>
  <si>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</si>
  <si>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</si>
  <si>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</si>
  <si>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</si>
  <si>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</si>
  <si>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</si>
  <si>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</si>
  <si>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</si>
  <si>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</si>
  <si>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</si>
  <si>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</si>
  <si>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</si>
  <si>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</si>
  <si>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</si>
  <si>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</si>
  <si>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</si>
  <si>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</si>
  <si>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</si>
  <si>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</si>
  <si>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</si>
  <si>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</si>
  <si>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</si>
  <si>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</si>
  <si>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</si>
  <si>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</si>
  <si>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</si>
  <si>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</si>
  <si>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</si>
  <si>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</si>
  <si>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</si>
  <si>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</si>
  <si>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</si>
  <si>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</si>
  <si>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</si>
  <si>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</si>
  <si>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</si>
  <si>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</si>
  <si>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</si>
  <si>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</si>
  <si>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</si>
  <si>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</si>
  <si>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</si>
  <si>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</si>
  <si>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</si>
  <si>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</si>
  <si>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</si>
  <si>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</si>
  <si>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</si>
  <si>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</si>
  <si>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</si>
  <si>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</si>
  <si>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</si>
  <si>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</si>
  <si>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</si>
  <si>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</si>
  <si>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</si>
  <si>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</si>
  <si>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</si>
  <si>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</si>
  <si>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</si>
  <si>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</si>
  <si>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</si>
  <si>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</si>
  <si>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</si>
  <si>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</si>
  <si>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</si>
  <si>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</si>
  <si>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</si>
  <si>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</si>
  <si>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</si>
  <si>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</si>
  <si>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</si>
  <si>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</si>
  <si>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</si>
  <si>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</si>
  <si>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</si>
  <si>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</si>
  <si>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</si>
  <si>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</si>
  <si>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</si>
  <si>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</si>
  <si>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</si>
  <si>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</si>
  <si>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</si>
  <si>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</si>
  <si>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</si>
  <si>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</si>
  <si>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</si>
  <si>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</si>
  <si>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</si>
  <si>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</si>
  <si>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</si>
  <si>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</si>
  <si>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</si>
  <si>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</si>
  <si>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</si>
  <si>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</si>
  <si>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</si>
  <si>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</si>
  <si>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</si>
  <si>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</si>
  <si>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</si>
  <si>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</si>
  <si>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</si>
  <si>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</si>
  <si>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</si>
  <si>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</si>
  <si>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</si>
  <si>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</si>
  <si>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</si>
  <si>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</si>
  <si>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</si>
  <si>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</si>
  <si>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</si>
  <si>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</si>
  <si>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</si>
  <si>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</si>
  <si>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</si>
  <si>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</si>
  <si>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</si>
  <si>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</si>
  <si>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</si>
  <si>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</si>
  <si>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</si>
  <si>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</si>
  <si>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</si>
  <si>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</si>
  <si>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</si>
  <si>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</si>
  <si>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</si>
  <si>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</si>
  <si>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</si>
  <si>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</si>
  <si>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</si>
  <si>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</si>
  <si>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</si>
  <si>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</si>
  <si>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</si>
  <si>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</si>
  <si>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</si>
  <si>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</si>
  <si>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</si>
  <si>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</si>
  <si>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</si>
  <si>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</si>
  <si>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</si>
  <si>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</si>
  <si>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</si>
  <si>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</si>
  <si>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</si>
  <si>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</si>
  <si>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</si>
  <si>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</si>
  <si>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</si>
  <si>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</si>
  <si>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</si>
  <si>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</si>
  <si>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</si>
  <si>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</si>
  <si>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</si>
  <si>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</si>
  <si>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</si>
  <si>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</si>
  <si>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</si>
  <si>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</si>
  <si>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</si>
  <si>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</si>
  <si>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</si>
  <si>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</si>
  <si>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</si>
  <si>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</si>
  <si>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</si>
  <si>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</si>
  <si>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</si>
  <si>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</si>
  <si>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</si>
  <si>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</si>
  <si>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</si>
  <si>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</si>
  <si>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</si>
  <si>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</si>
  <si>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</si>
  <si>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</si>
  <si>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</si>
  <si>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</si>
  <si>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</si>
  <si>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</si>
  <si>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</si>
  <si>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</si>
  <si>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</si>
  <si>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</si>
  <si>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</si>
  <si>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</si>
  <si>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</si>
  <si>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</si>
  <si>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</si>
  <si>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</si>
  <si>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</si>
  <si>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</si>
  <si>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</si>
  <si>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</si>
  <si>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</si>
  <si>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</si>
  <si>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</si>
  <si>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</si>
  <si>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</si>
  <si>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</si>
  <si>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</si>
  <si>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</si>
  <si>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</si>
  <si>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</si>
  <si>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</si>
  <si>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</si>
  <si>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</si>
  <si>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</si>
  <si>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</si>
  <si>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</si>
  <si>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</si>
  <si>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</si>
  <si>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</si>
  <si>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</si>
  <si>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</si>
  <si>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</si>
  <si>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</si>
  <si>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</si>
  <si>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</si>
  <si>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</si>
  <si>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</si>
  <si>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</si>
  <si>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</si>
  <si>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</si>
  <si>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</si>
  <si>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</si>
  <si>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</si>
  <si>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</si>
  <si>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</si>
  <si>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</si>
  <si>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</si>
  <si>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</si>
  <si>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</si>
  <si>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</si>
  <si>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</si>
  <si>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</si>
  <si>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</si>
  <si>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</si>
  <si>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</si>
  <si>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</si>
  <si>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</si>
  <si>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</si>
  <si>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</si>
  <si>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</si>
  <si>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</si>
  <si>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</si>
  <si>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</si>
  <si>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</si>
  <si>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</si>
  <si>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</si>
  <si>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</si>
  <si>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</si>
  <si>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</si>
  <si>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</si>
  <si>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</si>
  <si>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</si>
  <si>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</si>
  <si>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</si>
  <si>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</si>
  <si>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</si>
  <si>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</si>
  <si>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</si>
  <si>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</si>
  <si>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</si>
  <si>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</si>
  <si>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</si>
  <si>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</si>
  <si>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</si>
  <si>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</si>
  <si>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</si>
  <si>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</si>
  <si>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</si>
  <si>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</si>
  <si>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</si>
  <si>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</si>
  <si>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</si>
  <si>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</si>
  <si>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</si>
  <si>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</si>
  <si>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</si>
  <si>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</si>
  <si>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</si>
  <si>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</si>
  <si>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</si>
  <si>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</si>
  <si>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</si>
  <si>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</si>
  <si>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</si>
  <si>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</si>
  <si>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</si>
  <si>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</si>
  <si>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</si>
  <si>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</si>
  <si>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</si>
  <si>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</si>
  <si>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</si>
  <si>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</si>
  <si>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</si>
  <si>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</si>
  <si>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</si>
  <si>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</si>
  <si>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</si>
  <si>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</si>
  <si>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</si>
  <si>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</si>
  <si>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</si>
  <si>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</si>
  <si>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</si>
  <si>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</si>
  <si>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</si>
  <si>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</si>
  <si>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</si>
  <si>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</si>
  <si>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</si>
  <si>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</si>
  <si>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</si>
  <si>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</si>
  <si>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</si>
  <si>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</si>
  <si>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</si>
  <si>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</si>
  <si>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</si>
  <si>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</si>
  <si>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</si>
  <si>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</si>
  <si>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</si>
  <si>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</si>
  <si>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</si>
  <si>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</si>
  <si>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</si>
  <si>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</si>
  <si>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</si>
  <si>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</si>
  <si>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</si>
  <si>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</si>
  <si>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</si>
  <si>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</si>
  <si>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</si>
  <si>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</si>
  <si>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</si>
  <si>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</si>
  <si>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</si>
  <si>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</si>
  <si>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</si>
  <si>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</si>
  <si>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</si>
  <si>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</si>
  <si>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</si>
  <si>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</si>
  <si>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</si>
  <si>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</si>
  <si>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</si>
  <si>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</si>
  <si>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</si>
  <si>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</si>
  <si>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</si>
  <si>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</si>
  <si>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</si>
  <si>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</si>
  <si>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</si>
  <si>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</si>
  <si>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</si>
  <si>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</si>
  <si>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</si>
  <si>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</si>
  <si>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</si>
  <si>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</si>
  <si>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</si>
  <si>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</si>
  <si>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</si>
  <si>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</si>
  <si>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</si>
  <si>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</si>
  <si>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</si>
  <si>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</si>
  <si>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</si>
  <si>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</si>
  <si>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</si>
  <si>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</si>
  <si>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</si>
  <si>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</si>
  <si>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</si>
  <si>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</si>
  <si>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</si>
  <si>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</si>
  <si>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</si>
  <si>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</si>
  <si>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</si>
  <si>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</si>
  <si>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</si>
  <si>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</si>
  <si>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</si>
  <si>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</si>
  <si>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</si>
  <si>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</si>
  <si>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</si>
  <si>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</si>
  <si>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</si>
  <si>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</si>
  <si>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</si>
  <si>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</si>
  <si>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</si>
  <si>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</si>
  <si>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</si>
  <si>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</si>
  <si>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</si>
  <si>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</si>
  <si>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</si>
  <si>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</si>
  <si>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</si>
  <si>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</si>
  <si>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</si>
  <si>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</si>
  <si>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</si>
  <si>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</si>
  <si>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</si>
  <si>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</si>
  <si>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</si>
  <si>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</si>
  <si>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</si>
  <si>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</si>
  <si>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</si>
  <si>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</si>
  <si>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</si>
  <si>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</si>
  <si>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</si>
  <si>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</si>
  <si>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</si>
  <si>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</si>
  <si>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</si>
  <si>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</si>
  <si>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</si>
  <si>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</si>
  <si>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</si>
  <si>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</si>
  <si>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</si>
  <si>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</si>
  <si>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</si>
  <si>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</si>
  <si>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</si>
  <si>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</si>
  <si>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</si>
  <si>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</si>
  <si>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</si>
  <si>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</si>
  <si>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</si>
  <si>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</si>
  <si>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</si>
  <si>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</si>
  <si>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</si>
  <si>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</si>
  <si>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</si>
  <si>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</si>
  <si>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</si>
  <si>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</si>
  <si>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</si>
  <si>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</si>
  <si>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</si>
  <si>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</si>
  <si>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</si>
  <si>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</si>
  <si>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</si>
  <si>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</si>
  <si>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</si>
  <si>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</si>
  <si>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</si>
  <si>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</si>
  <si>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</si>
  <si>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</si>
  <si>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</si>
  <si>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</si>
  <si>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</si>
  <si>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</si>
  <si>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</si>
  <si>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</si>
  <si>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</si>
  <si>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</si>
  <si>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</si>
  <si>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</si>
  <si>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</si>
  <si>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</si>
  <si>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</si>
  <si>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</si>
  <si>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</si>
  <si>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</si>
  <si>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</si>
  <si>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</si>
  <si>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</si>
  <si>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</si>
  <si>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</si>
  <si>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</si>
  <si>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</si>
  <si>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</si>
  <si>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</si>
  <si>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</si>
  <si>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</si>
  <si>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</si>
  <si>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</si>
  <si>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</si>
  <si>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</si>
  <si>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</si>
  <si>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</si>
  <si>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</si>
  <si>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</si>
  <si>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</si>
  <si>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</si>
  <si>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</si>
  <si>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</si>
  <si>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</si>
  <si>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</si>
  <si>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</si>
  <si>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</si>
  <si>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</si>
  <si>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</si>
  <si>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</si>
  <si>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</si>
  <si>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</si>
  <si>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</si>
  <si>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</si>
  <si>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</si>
  <si>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</si>
  <si>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</si>
  <si>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</si>
  <si>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</si>
  <si>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</si>
  <si>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</si>
  <si>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</si>
  <si>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</si>
  <si>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</si>
  <si>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</si>
  <si>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</si>
  <si>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</si>
  <si>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</si>
  <si>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</si>
  <si>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</si>
  <si>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</si>
  <si>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</si>
  <si>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</si>
  <si>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</si>
  <si>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</si>
  <si>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</si>
  <si>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</si>
  <si>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</si>
  <si>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</si>
  <si>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</si>
  <si>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</si>
  <si>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</si>
  <si>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</si>
  <si>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</si>
  <si>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</si>
  <si>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</si>
  <si>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</si>
  <si>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</si>
  <si>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</si>
  <si>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</si>
  <si>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</si>
  <si>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</si>
  <si>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</si>
  <si>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</si>
  <si>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</si>
  <si>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</si>
  <si>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</si>
  <si>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</si>
  <si>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</si>
  <si>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</si>
  <si>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</si>
  <si>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</si>
  <si>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</si>
  <si>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</si>
  <si>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</si>
  <si>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</si>
  <si>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</si>
  <si>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</si>
  <si>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</si>
  <si>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</si>
  <si>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</si>
  <si>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</si>
  <si>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</si>
  <si>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</si>
  <si>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</si>
  <si>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</si>
  <si>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</si>
  <si>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</si>
  <si>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</si>
  <si>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</si>
  <si>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</si>
  <si>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</si>
  <si>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</si>
  <si>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</si>
  <si>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</si>
  <si>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</si>
  <si>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</si>
  <si>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</si>
  <si>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</si>
  <si>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</si>
  <si>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</si>
  <si>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</si>
  <si>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</si>
  <si>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</si>
  <si>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</si>
  <si>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</si>
  <si>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</si>
  <si>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</si>
  <si>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</si>
  <si>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</si>
  <si>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</si>
  <si>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</si>
  <si>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</si>
  <si>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</si>
  <si>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</si>
  <si>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</si>
  <si>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</si>
  <si>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</si>
  <si>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</si>
  <si>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</si>
  <si>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</si>
  <si>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</si>
  <si>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</si>
  <si>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</si>
  <si>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</si>
  <si>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</si>
  <si>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</si>
  <si>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</si>
  <si>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</si>
  <si>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</si>
  <si>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</si>
  <si>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</si>
  <si>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</si>
  <si>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</si>
  <si>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</si>
  <si>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</si>
  <si>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</si>
  <si>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</si>
  <si>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</si>
  <si>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</si>
  <si>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</si>
  <si>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</si>
  <si>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</si>
  <si>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</si>
  <si>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</si>
  <si>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</si>
  <si>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</si>
  <si>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</si>
  <si>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</si>
  <si>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</si>
  <si>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</si>
  <si>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</si>
  <si>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</si>
  <si>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</si>
  <si>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</si>
  <si>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</si>
  <si>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</si>
  <si>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</si>
  <si>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</si>
  <si>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</si>
  <si>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</si>
  <si>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</si>
  <si>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</si>
  <si>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</si>
  <si>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</si>
  <si>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</si>
  <si>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</si>
  <si>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</si>
  <si>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</si>
  <si>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</si>
  <si>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</si>
  <si>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</si>
  <si>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</si>
  <si>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</si>
  <si>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</si>
  <si>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</si>
  <si>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</si>
  <si>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</si>
  <si>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</si>
  <si>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</si>
  <si>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</si>
  <si>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</si>
  <si>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</si>
  <si>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</si>
  <si>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</si>
  <si>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</si>
  <si>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</si>
  <si>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</si>
  <si>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</si>
  <si>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</si>
  <si>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</si>
  <si>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</si>
  <si>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</si>
  <si>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</si>
  <si>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</si>
  <si>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</si>
  <si>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</si>
  <si>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</si>
  <si>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</si>
  <si>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</si>
  <si>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</si>
  <si>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</si>
  <si>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</si>
  <si>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</si>
  <si>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</si>
  <si>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</si>
  <si>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</si>
  <si>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</si>
  <si>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</si>
  <si>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</si>
  <si>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</si>
  <si>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</si>
  <si>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</si>
  <si>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</si>
  <si>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</si>
  <si>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</si>
  <si>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</si>
  <si>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</si>
  <si>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</si>
  <si>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</si>
  <si>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</si>
  <si>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</si>
  <si>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</si>
  <si>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</si>
  <si>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</si>
  <si>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</si>
  <si>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</si>
  <si>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</si>
  <si>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</si>
  <si>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</si>
  <si>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</si>
  <si>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</si>
  <si>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</si>
  <si>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</si>
  <si>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</si>
  <si>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</si>
  <si>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</si>
  <si>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</si>
  <si>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</si>
  <si>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</si>
  <si>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</si>
  <si>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</si>
  <si>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</si>
  <si>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</si>
  <si>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</si>
  <si>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</si>
  <si>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</si>
  <si>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</si>
  <si>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</si>
  <si>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</si>
  <si>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</si>
  <si>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</si>
  <si>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</si>
  <si>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</si>
  <si>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</si>
  <si>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</si>
  <si>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</si>
  <si>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</si>
  <si>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</si>
  <si>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</si>
  <si>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</si>
  <si>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</si>
  <si>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</si>
  <si>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</si>
  <si>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</si>
  <si>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</si>
  <si>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</si>
  <si>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</si>
  <si>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</si>
  <si>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</si>
  <si>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</si>
  <si>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</si>
  <si>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</si>
  <si>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</si>
  <si>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</si>
  <si>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</si>
  <si>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</si>
  <si>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</si>
  <si>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</si>
  <si>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</si>
  <si>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</si>
  <si>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</si>
  <si>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</si>
  <si>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</si>
  <si>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</si>
  <si>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</si>
  <si>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</si>
  <si>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</si>
  <si>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</si>
  <si>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</si>
  <si>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</si>
  <si>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</si>
  <si>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</si>
  <si>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</si>
  <si>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</si>
  <si>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</si>
  <si>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</si>
  <si>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</si>
  <si>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</si>
  <si>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</si>
  <si>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</si>
  <si>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</si>
  <si>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</si>
  <si>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</si>
  <si>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</si>
  <si>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</si>
  <si>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</si>
  <si>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</si>
  <si>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</si>
  <si>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</si>
  <si>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</si>
  <si>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</si>
  <si>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</si>
  <si>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</si>
  <si>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</si>
  <si>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</si>
  <si>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</si>
  <si>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</si>
  <si>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</si>
  <si>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</si>
  <si>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</si>
  <si>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</si>
  <si>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</si>
  <si>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</si>
  <si>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</si>
  <si>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</si>
  <si>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</si>
  <si>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</si>
  <si>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</si>
  <si>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</si>
  <si>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</si>
  <si>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</si>
  <si>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</si>
  <si>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</si>
  <si>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</si>
  <si>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</si>
  <si>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</si>
  <si>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</si>
  <si>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</si>
  <si>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</si>
  <si>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</si>
  <si>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</si>
  <si>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</si>
  <si>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</si>
  <si>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</si>
  <si>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</si>
  <si>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</si>
  <si>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</si>
  <si>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</si>
  <si>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</si>
  <si>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</si>
  <si>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</si>
  <si>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</si>
  <si>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</si>
  <si>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</si>
  <si>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</si>
  <si>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</si>
  <si>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</si>
  <si>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</si>
  <si>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</si>
  <si>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</si>
  <si>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</si>
  <si>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</si>
  <si>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</si>
  <si>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</si>
  <si>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</si>
  <si>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</si>
  <si>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</si>
  <si>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</si>
  <si>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</si>
  <si>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</si>
  <si>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</si>
  <si>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</si>
  <si>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</si>
  <si>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</si>
  <si>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</si>
  <si>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</si>
  <si>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</si>
  <si>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</si>
  <si>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</si>
  <si>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</si>
  <si>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</si>
  <si>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</si>
  <si>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</si>
  <si>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</si>
  <si>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</si>
  <si>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</si>
  <si>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</si>
  <si>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</si>
  <si>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</si>
  <si>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</si>
  <si>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</si>
  <si>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</si>
  <si>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</si>
  <si>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</si>
  <si>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</si>
  <si>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</si>
  <si>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</si>
  <si>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</si>
  <si>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</si>
  <si>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</si>
  <si>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</si>
  <si>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</si>
  <si>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</si>
  <si>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</si>
  <si>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</si>
  <si>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</si>
  <si>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</si>
  <si>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</si>
  <si>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</si>
  <si>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</si>
  <si>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</si>
  <si>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</si>
  <si>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</si>
  <si>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</si>
  <si>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</si>
  <si>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</si>
  <si>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</si>
  <si>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</si>
  <si>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</si>
  <si>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</si>
  <si>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</si>
  <si>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</si>
  <si>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</si>
  <si>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</si>
  <si>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</si>
  <si>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</si>
  <si>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</si>
  <si>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</si>
  <si>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</si>
  <si>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</si>
  <si>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</si>
  <si>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</si>
  <si>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</si>
  <si>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</si>
  <si>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</si>
  <si>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</si>
  <si>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</si>
  <si>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</si>
  <si>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</si>
  <si>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</si>
  <si>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</si>
  <si>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</si>
  <si>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</si>
  <si>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</si>
  <si>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</si>
  <si>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</si>
  <si>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</si>
  <si>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</si>
  <si>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</si>
  <si>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</si>
  <si>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</si>
  <si>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</si>
  <si>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</si>
  <si>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</si>
  <si>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</si>
  <si>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</si>
  <si>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</si>
  <si>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</si>
  <si>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</si>
  <si>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</si>
  <si>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</si>
  <si>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</si>
  <si>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</si>
  <si>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</si>
  <si>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</si>
  <si>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</si>
  <si>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</si>
  <si>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</si>
  <si>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</si>
  <si>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</si>
  <si>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</si>
  <si>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</si>
  <si>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</si>
  <si>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</si>
  <si>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</si>
  <si>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</si>
  <si>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</si>
  <si>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</si>
  <si>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</si>
  <si>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</si>
  <si>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</si>
  <si>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</si>
  <si>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</si>
  <si>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</si>
  <si>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</si>
  <si>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</si>
  <si>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</si>
  <si>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</si>
  <si>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</si>
  <si>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</si>
  <si>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</si>
  <si>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</si>
  <si>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</si>
  <si>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</si>
  <si>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</si>
  <si>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</si>
  <si>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</si>
  <si>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</si>
  <si>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</si>
  <si>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</si>
  <si>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</si>
  <si>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</si>
  <si>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</si>
  <si>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</si>
  <si>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</si>
  <si>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</si>
  <si>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</si>
  <si>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</si>
  <si>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</si>
  <si>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</si>
  <si>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</si>
  <si>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</si>
  <si>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</si>
  <si>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</si>
  <si>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</si>
  <si>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</si>
  <si>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</si>
  <si>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</si>
  <si>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</si>
  <si>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</si>
  <si>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</si>
  <si>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</si>
  <si>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</si>
  <si>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</si>
  <si>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</si>
  <si>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</si>
  <si>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</si>
  <si>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</si>
  <si>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</si>
  <si>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</si>
  <si>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</si>
  <si>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</si>
  <si>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</si>
  <si>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</si>
  <si>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</si>
  <si>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</si>
  <si>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</si>
  <si>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</si>
  <si>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</si>
  <si>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</si>
  <si>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</si>
  <si>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</si>
  <si>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</si>
  <si>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</si>
  <si>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</si>
  <si>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</si>
  <si>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</si>
  <si>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</si>
  <si>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</si>
  <si>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</si>
  <si>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</si>
  <si>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</si>
  <si>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</si>
  <si>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</si>
  <si>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</si>
  <si>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</si>
  <si>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</si>
  <si>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</si>
  <si>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</si>
  <si>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</si>
  <si>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</si>
  <si>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</si>
  <si>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</si>
  <si>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</si>
  <si>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</si>
  <si>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</si>
  <si>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</si>
  <si>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</si>
  <si>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</si>
  <si>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</si>
  <si>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</si>
  <si>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</si>
  <si>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</si>
  <si>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</si>
  <si>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</si>
  <si>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</si>
  <si>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</si>
  <si>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</si>
  <si>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</si>
  <si>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</si>
  <si>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</si>
  <si>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</si>
  <si>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</si>
  <si>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</si>
  <si>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</si>
  <si>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</si>
  <si>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</si>
  <si>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</si>
  <si>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</si>
  <si>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</si>
  <si>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</si>
  <si>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</si>
  <si>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</si>
  <si>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</si>
  <si>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</si>
  <si>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</si>
  <si>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</si>
  <si>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</si>
  <si>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</si>
  <si>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</si>
  <si>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</si>
  <si>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</si>
  <si>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</si>
  <si>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</si>
  <si>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</si>
  <si>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</si>
  <si>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</si>
  <si>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</si>
  <si>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</si>
  <si>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</si>
  <si>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</si>
  <si>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</si>
  <si>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</si>
  <si>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</si>
  <si>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</si>
  <si>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</si>
  <si>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</si>
  <si>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</si>
  <si>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</si>
  <si>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</si>
  <si>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</si>
  <si>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</si>
  <si>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</si>
  <si>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</si>
  <si>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</si>
  <si>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</si>
  <si>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</si>
  <si>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</si>
  <si>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</si>
  <si>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</si>
  <si>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</si>
  <si>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</si>
  <si>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</si>
  <si>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</si>
  <si>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</si>
  <si>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</si>
  <si>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</si>
  <si>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</si>
  <si>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</si>
  <si>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</si>
  <si>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</si>
  <si>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</si>
  <si>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</si>
  <si>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</si>
  <si>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</si>
  <si>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</si>
  <si>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</si>
  <si>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</si>
  <si>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</si>
  <si>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</si>
  <si>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</si>
  <si>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</si>
  <si>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</si>
  <si>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</si>
  <si>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</si>
  <si>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</si>
  <si>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</si>
  <si>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</si>
  <si>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</si>
  <si>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</si>
  <si>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</si>
  <si>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</si>
  <si>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</si>
  <si>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</si>
  <si>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</si>
  <si>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</si>
  <si>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</si>
  <si>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</si>
  <si>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</si>
  <si>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</si>
  <si>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</si>
  <si>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</si>
  <si>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</si>
  <si>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</si>
  <si>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</si>
  <si>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</si>
  <si>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</si>
  <si>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</si>
  <si>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</si>
  <si>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</si>
  <si>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</si>
  <si>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</si>
  <si>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</si>
  <si>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</si>
  <si>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</si>
  <si>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</si>
  <si>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</si>
  <si>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</si>
  <si>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</si>
  <si>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</si>
  <si>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</si>
  <si>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</si>
  <si>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</si>
  <si>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</si>
  <si>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</si>
  <si>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</si>
  <si>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</si>
  <si>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</si>
  <si>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</si>
  <si>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</si>
  <si>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</si>
  <si>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</si>
  <si>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</si>
  <si>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</si>
  <si>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</si>
  <si>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</si>
  <si>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</si>
  <si>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</si>
  <si>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</si>
  <si>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</si>
  <si>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</si>
  <si>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</si>
  <si>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</si>
  <si>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</si>
  <si>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</si>
  <si>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</si>
  <si>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</si>
  <si>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</si>
  <si>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</si>
  <si>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</si>
  <si>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</si>
  <si>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</si>
  <si>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</si>
  <si>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</si>
  <si>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</si>
  <si>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</si>
  <si>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</si>
  <si>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</si>
  <si>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</si>
  <si>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</si>
  <si>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</si>
  <si>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</si>
  <si>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</si>
  <si>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</si>
  <si>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</si>
  <si>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</si>
  <si>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</si>
  <si>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</si>
  <si>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</si>
  <si>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</si>
  <si>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</si>
  <si>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</si>
  <si>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</si>
  <si>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</si>
  <si>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</si>
  <si>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</si>
  <si>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</si>
  <si>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</si>
  <si>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</si>
  <si>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</si>
  <si>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</si>
  <si>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</si>
  <si>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</si>
  <si>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</si>
  <si>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</si>
  <si>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</si>
  <si>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</si>
  <si>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</si>
  <si>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</si>
  <si>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</si>
  <si>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</si>
  <si>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</si>
  <si>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</si>
  <si>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</si>
  <si>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</si>
  <si>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</si>
  <si>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</si>
  <si>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</si>
  <si>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</si>
  <si>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</si>
  <si>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</si>
  <si>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</si>
  <si>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</si>
  <si>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</si>
  <si>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</si>
  <si>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</si>
  <si>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</si>
  <si>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</si>
  <si>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</si>
  <si>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</si>
  <si>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</si>
  <si>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</si>
  <si>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</si>
  <si>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</si>
  <si>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</si>
  <si>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</si>
  <si>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</si>
  <si>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</si>
  <si>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</si>
  <si>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</si>
  <si>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</si>
  <si>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</si>
  <si>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</si>
  <si>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</si>
  <si>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</si>
  <si>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</si>
  <si>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</si>
  <si>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</si>
  <si>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</si>
  <si>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</si>
  <si>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</si>
  <si>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</si>
  <si>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</si>
  <si>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</si>
  <si>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</si>
  <si>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</si>
  <si>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</si>
  <si>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</si>
  <si>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</si>
  <si>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</si>
  <si>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</si>
  <si>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</si>
  <si>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</si>
  <si>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</si>
  <si>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</si>
  <si>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</si>
  <si>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</si>
  <si>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</si>
  <si>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</si>
  <si>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</si>
  <si>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</si>
  <si>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</si>
  <si>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</si>
  <si>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</si>
  <si>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</si>
  <si>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</si>
  <si>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</si>
  <si>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</si>
  <si>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</si>
  <si>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</si>
  <si>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</si>
  <si>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</si>
  <si>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</si>
  <si>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</si>
  <si>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</si>
  <si>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</si>
  <si>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</si>
  <si>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</si>
  <si>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</si>
  <si>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</si>
  <si>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</si>
  <si>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</si>
  <si>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</si>
  <si>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</si>
  <si>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</si>
  <si>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</si>
  <si>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</si>
  <si>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</si>
  <si>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</si>
  <si>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</si>
  <si>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</si>
  <si>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</si>
  <si>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</si>
  <si>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</si>
  <si>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</si>
  <si>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</si>
  <si>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</si>
  <si>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</si>
  <si>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</si>
  <si>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</si>
  <si>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</si>
  <si>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</si>
  <si>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</si>
  <si>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</si>
  <si>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</si>
  <si>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</si>
  <si>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</si>
  <si>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</si>
  <si>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</si>
  <si>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</si>
  <si>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</si>
  <si>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</si>
  <si>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</si>
  <si>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</si>
  <si>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</si>
  <si>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</si>
  <si>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</si>
  <si>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</si>
  <si>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</si>
  <si>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</si>
  <si>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</si>
  <si>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</si>
  <si>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</si>
  <si>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</si>
  <si>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</si>
  <si>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</si>
  <si>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</si>
  <si>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</si>
  <si>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</si>
  <si>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</si>
  <si>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</si>
  <si>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</si>
  <si>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</si>
  <si>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</si>
  <si>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</si>
  <si>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</si>
  <si>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</si>
  <si>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</si>
  <si>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</si>
  <si>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</si>
  <si>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</si>
  <si>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</si>
  <si>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</si>
  <si>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</si>
  <si>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</si>
  <si>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</si>
  <si>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</si>
  <si>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</si>
  <si>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</si>
  <si>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</si>
  <si>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</si>
  <si>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</si>
  <si>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</si>
  <si>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</si>
  <si>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</si>
  <si>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</si>
  <si>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</si>
  <si>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</si>
  <si>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</si>
  <si>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</si>
  <si>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</si>
  <si>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</si>
  <si>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</si>
  <si>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</si>
  <si>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</si>
  <si>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</si>
  <si>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</si>
  <si>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</si>
  <si>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</si>
  <si>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</si>
  <si>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</si>
  <si>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</si>
  <si>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</si>
  <si>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</si>
  <si>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</si>
  <si>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</si>
  <si>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</si>
  <si>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</si>
  <si>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</si>
  <si>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</si>
  <si>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</si>
  <si>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</si>
  <si>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</si>
  <si>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</si>
  <si>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</si>
  <si>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</si>
  <si>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</si>
  <si>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</si>
  <si>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</si>
  <si>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</si>
  <si>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</si>
  <si>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</si>
  <si>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</si>
  <si>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</si>
  <si>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</si>
  <si>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</si>
  <si>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</si>
  <si>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</si>
  <si>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</si>
  <si>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</si>
  <si>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</si>
  <si>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</si>
  <si>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</si>
  <si>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</si>
  <si>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</si>
  <si>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</si>
  <si>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</si>
  <si>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</si>
  <si>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</si>
  <si>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</si>
  <si>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</si>
  <si>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</si>
  <si>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</si>
  <si>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</si>
  <si>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</si>
  <si>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</si>
  <si>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</si>
  <si>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</si>
  <si>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</si>
  <si>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</si>
  <si>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</si>
  <si>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</si>
  <si>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</si>
  <si>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</si>
  <si>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</si>
  <si>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</si>
  <si>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</si>
  <si>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</si>
  <si>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</si>
  <si>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</si>
  <si>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</si>
  <si>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</si>
  <si>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</si>
  <si>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</si>
  <si>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</si>
  <si>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</si>
  <si>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</si>
  <si>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</si>
  <si>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</si>
  <si>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</si>
  <si>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</si>
  <si>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</si>
  <si>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</si>
  <si>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</si>
  <si>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</si>
  <si>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</si>
  <si>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</si>
  <si>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</si>
  <si>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</si>
  <si>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</si>
  <si>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</si>
  <si>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</si>
  <si>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</si>
  <si>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</si>
  <si>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</si>
  <si>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</si>
  <si>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</si>
  <si>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</si>
  <si>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</si>
  <si>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</si>
  <si>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</si>
  <si>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</si>
  <si>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</si>
  <si>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</si>
  <si>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</si>
  <si>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</si>
  <si>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</si>
  <si>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</si>
  <si>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</si>
  <si>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</si>
  <si>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</si>
  <si>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</si>
  <si>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</si>
  <si>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</si>
  <si>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</si>
  <si>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</si>
  <si>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</si>
  <si>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</si>
  <si>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</si>
  <si>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</si>
  <si>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</si>
  <si>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</si>
  <si>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</si>
  <si>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</si>
  <si>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</si>
  <si>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</si>
  <si>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</si>
  <si>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</si>
  <si>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</si>
  <si>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</si>
  <si>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</si>
  <si>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</si>
  <si>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</si>
  <si>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</si>
  <si>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</si>
  <si>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</si>
  <si>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</si>
  <si>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</si>
  <si>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</si>
  <si>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</si>
  <si>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</si>
  <si>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</si>
  <si>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</si>
  <si>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</si>
  <si>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</si>
  <si>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</si>
  <si>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</si>
  <si>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</si>
  <si>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</si>
  <si>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</si>
  <si>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</si>
  <si>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</si>
  <si>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</si>
  <si>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</si>
  <si>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</si>
  <si>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</si>
  <si>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</si>
  <si>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</si>
  <si>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</si>
  <si>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</si>
  <si>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</si>
  <si>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</si>
  <si>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</si>
  <si>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</si>
  <si>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</si>
  <si>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</si>
  <si>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</si>
  <si>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</si>
  <si>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</si>
  <si>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</si>
  <si>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</si>
  <si>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</si>
  <si>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</si>
  <si>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</si>
  <si>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</si>
  <si>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</si>
  <si>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</si>
  <si>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</si>
  <si>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</si>
  <si>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</si>
  <si>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</si>
  <si>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</si>
  <si>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</si>
  <si>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</si>
  <si>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OSCAR EDUARDO EUSTAQUIO JAVIER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</si>
  <si>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</si>
  <si>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</si>
  <si>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</si>
  <si>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</si>
  <si>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</si>
  <si>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</si>
  <si>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</si>
  <si>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</si>
  <si>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</si>
  <si>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</si>
  <si>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</si>
  <si>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</si>
  <si>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</si>
  <si>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</si>
  <si>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</si>
  <si>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</si>
  <si>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</si>
  <si>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</si>
  <si>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</si>
  <si>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</si>
  <si>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</si>
  <si>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</si>
  <si>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</si>
  <si>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</si>
  <si>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</si>
  <si>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</si>
  <si>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</si>
  <si>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</si>
  <si>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</si>
  <si>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</si>
  <si>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</si>
  <si>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</si>
  <si>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</si>
  <si>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</si>
  <si>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</si>
  <si>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</si>
  <si>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</si>
  <si>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EDGAR EMMANUEL SOTO OSORIO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</si>
  <si>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</si>
  <si>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</si>
  <si>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</si>
  <si>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</si>
  <si>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</si>
  <si>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</si>
  <si>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</si>
  <si>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</si>
  <si>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</si>
  <si>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</si>
  <si>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</si>
  <si>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</si>
  <si>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</si>
  <si>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</si>
  <si>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</si>
  <si>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MARIO RAFAEL REYES ROSARIO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</si>
  <si>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</si>
  <si>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</si>
  <si>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</si>
  <si>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</si>
  <si>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</si>
  <si>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</si>
  <si>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</si>
  <si>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</si>
  <si>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</si>
  <si>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</si>
  <si>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</si>
  <si>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</si>
  <si>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</si>
  <si>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</si>
  <si>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</si>
  <si>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</si>
  <si>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</si>
  <si>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</si>
  <si>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</si>
  <si>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</si>
  <si>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</si>
  <si>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</si>
  <si>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</si>
  <si>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</si>
  <si>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</si>
  <si>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</si>
  <si>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</si>
  <si>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</si>
  <si>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</si>
  <si>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</si>
  <si>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</si>
  <si>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</si>
  <si>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</si>
  <si>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</si>
  <si>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</si>
  <si>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</si>
  <si>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</si>
  <si>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</si>
  <si>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</si>
  <si>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</si>
  <si>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</si>
  <si>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</si>
  <si>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</si>
  <si>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</si>
  <si>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</si>
  <si>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</si>
  <si>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</si>
  <si>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</si>
  <si>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</si>
  <si>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</si>
  <si>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</si>
  <si>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</si>
  <si>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</si>
  <si>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</si>
  <si>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</si>
  <si>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</si>
  <si>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</si>
  <si>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</si>
  <si>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</si>
  <si>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</si>
  <si>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</si>
  <si>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</si>
  <si>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</si>
  <si>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</si>
  <si>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</si>
  <si>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</si>
  <si>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</si>
  <si>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</si>
  <si>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</si>
  <si>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</si>
  <si>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</si>
  <si>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</si>
  <si>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</si>
  <si>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</si>
  <si>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</si>
  <si>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</si>
  <si>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</si>
  <si>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</si>
  <si>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</si>
  <si>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</si>
  <si>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</si>
  <si>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</si>
  <si>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</si>
  <si>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</si>
  <si>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</si>
  <si>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</si>
  <si>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</si>
  <si>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</si>
  <si>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</si>
  <si>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</si>
  <si>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</si>
  <si>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</si>
  <si>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</si>
  <si>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</si>
  <si>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</si>
  <si>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</si>
  <si>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</si>
  <si>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</si>
  <si>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ISABEL RAMIREZ PAULINO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</si>
  <si>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</si>
  <si>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</si>
  <si>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</si>
  <si>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</si>
  <si>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</si>
  <si>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</si>
  <si>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</si>
  <si>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</si>
  <si>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</si>
  <si>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</si>
  <si>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</si>
  <si>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</si>
  <si>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</si>
  <si>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</si>
  <si>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</si>
  <si>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</si>
  <si>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</si>
  <si>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</si>
  <si>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</si>
  <si>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</si>
  <si>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</si>
  <si>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</si>
  <si>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</si>
  <si>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</si>
  <si>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</si>
  <si>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</si>
  <si>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</si>
  <si>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</si>
  <si>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</si>
  <si>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</si>
  <si>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</si>
  <si>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</si>
  <si>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</si>
  <si>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</si>
  <si>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</si>
  <si>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</si>
  <si>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</si>
  <si>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</si>
  <si>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</si>
  <si>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</si>
  <si>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</si>
  <si>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</si>
  <si>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MIGUEL FRANCISCO DE LEON GUZMAN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</si>
  <si>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</si>
  <si>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</si>
  <si>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</si>
  <si>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</si>
  <si>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</si>
  <si>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</si>
  <si>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</si>
  <si>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</si>
  <si>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</si>
  <si>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</si>
  <si>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</si>
  <si>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</si>
  <si>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</si>
  <si>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</si>
  <si>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YENDRIS MIGUEL AQUINO LEBRON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</si>
  <si>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</si>
  <si>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</si>
  <si>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</si>
  <si>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</si>
  <si>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</si>
  <si>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</si>
  <si>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</si>
  <si>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</si>
  <si>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</si>
  <si>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</si>
  <si>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</si>
  <si>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</si>
  <si>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</si>
  <si>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</si>
  <si>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</si>
  <si>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</si>
  <si>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</si>
  <si>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</si>
  <si>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</si>
  <si>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</si>
  <si>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</si>
  <si>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</si>
  <si>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</si>
  <si>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</si>
  <si>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</si>
  <si>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</si>
  <si>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</si>
  <si>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</si>
  <si>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</si>
  <si>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</si>
  <si>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</si>
  <si>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</si>
  <si>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</si>
  <si>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</si>
  <si>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</si>
  <si>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</si>
  <si>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</si>
  <si>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</si>
  <si>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</si>
  <si>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</si>
  <si>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</si>
  <si>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</si>
  <si>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</si>
  <si>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</si>
  <si>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</si>
  <si>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</si>
  <si>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</si>
  <si>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</si>
  <si>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</si>
  <si>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</si>
  <si>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</si>
  <si>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</si>
  <si>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</si>
  <si>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</si>
  <si>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</si>
  <si>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</si>
  <si>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</si>
  <si>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</si>
  <si>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</si>
  <si>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</si>
  <si>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</si>
  <si>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</si>
  <si>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</si>
  <si>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</si>
  <si>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</si>
  <si>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</si>
  <si>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</si>
  <si>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</si>
  <si>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</si>
  <si>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</si>
  <si>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</si>
  <si>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</si>
  <si>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</si>
  <si>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</si>
  <si>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</si>
  <si>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</si>
  <si>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</si>
  <si>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</si>
  <si>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</si>
  <si>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</si>
  <si>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</si>
  <si>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</si>
  <si>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</si>
  <si>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</si>
  <si>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</si>
  <si>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</si>
  <si>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</si>
  <si>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</si>
  <si>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</si>
  <si>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</si>
  <si>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</si>
  <si>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</si>
  <si>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</si>
  <si>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</si>
  <si>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</si>
  <si>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</si>
  <si>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</si>
  <si>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</si>
  <si>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</si>
  <si>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</si>
  <si>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</si>
  <si>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</si>
  <si>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</si>
  <si>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</si>
  <si>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</si>
  <si>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</si>
  <si>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</si>
  <si>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</si>
  <si>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</si>
  <si>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</si>
  <si>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</si>
  <si>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</si>
  <si>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</si>
  <si>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</si>
  <si>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</si>
  <si>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</si>
  <si>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</si>
  <si>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</si>
  <si>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</si>
  <si>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</si>
  <si>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</si>
  <si>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</si>
  <si>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</si>
  <si>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</si>
  <si>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</si>
  <si>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</si>
  <si>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</si>
  <si>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</si>
  <si>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</si>
  <si>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</si>
  <si>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</si>
  <si>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</si>
  <si>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</si>
  <si>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</si>
  <si>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</si>
  <si>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</si>
  <si>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</si>
  <si>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</si>
  <si>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</si>
  <si>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</si>
  <si>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</si>
  <si>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</si>
  <si>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</si>
  <si>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</si>
  <si>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</si>
  <si>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</si>
  <si>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</si>
  <si>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</si>
  <si>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</si>
  <si>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</si>
  <si>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</si>
  <si>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</si>
  <si>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</si>
  <si>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</si>
  <si>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</si>
  <si>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</si>
  <si>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</si>
  <si>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</si>
  <si>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</si>
  <si>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</si>
  <si>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</si>
  <si>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</si>
  <si>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</si>
  <si>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</si>
  <si>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</si>
  <si>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</si>
  <si>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</si>
  <si>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GUILLERMO ADON MERCEDES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</si>
  <si>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</si>
  <si>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</si>
  <si>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</si>
  <si>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</si>
  <si>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</si>
  <si>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</si>
  <si>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</si>
  <si>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</si>
  <si>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</si>
  <si>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</si>
  <si>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</si>
  <si>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</si>
  <si>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</si>
  <si>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</si>
  <si>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</si>
  <si>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</si>
  <si>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</si>
  <si>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</si>
  <si>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</si>
  <si>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</si>
  <si>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</si>
  <si>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</si>
  <si>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</si>
  <si>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</si>
  <si>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</si>
  <si>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</si>
  <si>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</si>
  <si>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</si>
  <si>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</si>
  <si>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</si>
  <si>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</si>
  <si>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</si>
  <si>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</si>
  <si>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</si>
  <si>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</si>
  <si>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</si>
  <si>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</si>
  <si>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</si>
  <si>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</si>
  <si>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</si>
  <si>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</si>
  <si>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</si>
  <si>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</si>
  <si>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</si>
  <si>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</si>
  <si>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</si>
  <si>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</si>
  <si>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</si>
  <si>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</si>
  <si>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</si>
  <si>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</si>
  <si>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</si>
  <si>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</si>
  <si>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</si>
  <si>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</si>
  <si>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</si>
  <si>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</si>
  <si>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</si>
  <si>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</si>
  <si>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</si>
  <si>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</si>
  <si>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</si>
  <si>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</si>
  <si>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</si>
  <si>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</si>
  <si>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</si>
  <si>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</si>
  <si>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</si>
  <si>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</si>
  <si>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</si>
  <si>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</si>
  <si>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</si>
  <si>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</si>
  <si>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</si>
  <si>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</si>
  <si>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</si>
  <si>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</si>
  <si>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</si>
  <si>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</si>
  <si>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</si>
  <si>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</si>
  <si>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</si>
  <si>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</si>
  <si>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</si>
  <si>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</si>
  <si>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</si>
  <si>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</si>
  <si>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</si>
  <si>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</si>
  <si>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</si>
  <si>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</si>
  <si>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</si>
  <si>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</si>
  <si>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</si>
  <si>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</si>
  <si>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</si>
  <si>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</si>
  <si>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</si>
  <si>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</si>
  <si>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</si>
  <si>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00119296101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</si>
  <si>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</si>
  <si>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</si>
  <si>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</si>
  <si>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</si>
  <si>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</si>
  <si>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</si>
  <si>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</si>
  <si>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</si>
  <si>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</si>
  <si>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</si>
  <si>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</si>
  <si>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</si>
  <si>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</si>
  <si>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</si>
  <si>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</si>
  <si>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</si>
  <si>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</si>
  <si>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</si>
  <si>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</si>
  <si>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</si>
  <si>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</si>
  <si>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</si>
  <si>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</si>
  <si>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</si>
  <si>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</si>
  <si>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</si>
  <si>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</si>
  <si>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</si>
  <si>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</si>
  <si>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</si>
  <si>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</si>
  <si>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</si>
  <si>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</si>
  <si>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</si>
  <si>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</si>
  <si>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</si>
  <si>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</si>
  <si>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</si>
  <si>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</si>
  <si>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</si>
  <si>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</si>
  <si>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</si>
  <si>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</si>
  <si>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</si>
  <si>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</si>
  <si>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</si>
  <si>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</si>
  <si>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</si>
  <si>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</si>
  <si>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</si>
  <si>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</si>
  <si>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00100386010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</si>
  <si>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</si>
  <si>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</si>
  <si>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</si>
  <si>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</si>
  <si>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</si>
  <si>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</si>
  <si>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</si>
  <si>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</si>
  <si>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</si>
  <si>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</si>
  <si>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</si>
  <si>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</si>
  <si>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</si>
  <si>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</si>
  <si>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</si>
  <si>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</si>
  <si>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</si>
  <si>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</si>
  <si>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</si>
  <si>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</si>
  <si>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</si>
  <si>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</si>
  <si>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</si>
  <si>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</si>
  <si>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</si>
  <si>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</si>
  <si>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</si>
  <si>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</si>
  <si>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</si>
  <si>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</si>
  <si>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</si>
  <si>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</si>
  <si>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</si>
  <si>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</si>
  <si>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</si>
  <si>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</si>
  <si>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</si>
  <si>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</si>
  <si>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</si>
  <si>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</si>
  <si>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</si>
  <si>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00107141814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</si>
  <si>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</si>
  <si>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</si>
  <si>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</si>
  <si>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</si>
  <si>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</si>
  <si>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</si>
  <si>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</si>
  <si>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</si>
  <si>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</si>
  <si>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</si>
  <si>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</si>
  <si>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</si>
  <si>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</si>
  <si>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</si>
  <si>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</si>
  <si>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</si>
  <si>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</si>
  <si>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</si>
  <si>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</si>
  <si>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</si>
  <si>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</si>
  <si>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</si>
  <si>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</si>
  <si>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</si>
  <si>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</si>
  <si>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</si>
  <si>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</si>
  <si>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</si>
  <si>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</si>
  <si>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</si>
  <si>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</si>
  <si>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</si>
  <si>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</si>
  <si>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</si>
  <si>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</si>
  <si>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</si>
  <si>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</si>
  <si>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</si>
  <si>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</si>
  <si>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40223340577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</si>
  <si>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</si>
  <si>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</si>
  <si>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</si>
  <si>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</si>
  <si>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</si>
  <si>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</si>
  <si>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</si>
  <si>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</si>
  <si>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</si>
  <si>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</si>
  <si>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</si>
  <si>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</si>
  <si>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</si>
  <si>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</si>
  <si>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</si>
  <si>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</si>
  <si>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</si>
  <si>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</si>
  <si>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</si>
  <si>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</si>
  <si>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</si>
  <si>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</si>
  <si>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</si>
  <si>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</si>
  <si>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</si>
  <si>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</si>
  <si>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</si>
  <si>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</si>
  <si>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</si>
  <si>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</si>
  <si>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</si>
  <si>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</si>
  <si>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</si>
  <si>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</si>
  <si>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</si>
  <si>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</si>
  <si>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</si>
  <si>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</si>
  <si>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</si>
  <si>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</si>
  <si>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</si>
  <si>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</si>
  <si>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</si>
  <si>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</si>
  <si>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</si>
  <si>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</si>
  <si>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</si>
  <si>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</si>
  <si>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</si>
  <si>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</si>
  <si>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</si>
  <si>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</si>
  <si>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</si>
  <si>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</si>
  <si>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</si>
  <si>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</si>
  <si>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</si>
  <si>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</si>
  <si>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</si>
  <si>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</si>
  <si>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</si>
  <si>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</si>
  <si>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</si>
  <si>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</si>
  <si>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</si>
  <si>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</si>
  <si>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</si>
  <si>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</si>
  <si>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</si>
  <si>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</si>
  <si>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</si>
  <si>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</si>
  <si>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</si>
  <si>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</si>
  <si>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</si>
  <si>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</si>
  <si>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</si>
  <si>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</si>
  <si>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</si>
  <si>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</si>
  <si>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</si>
  <si>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</si>
  <si>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</si>
  <si>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</si>
  <si>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</si>
  <si>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</si>
  <si>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</si>
  <si>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</si>
  <si>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</si>
  <si>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</si>
  <si>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</si>
  <si>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</si>
  <si>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</si>
  <si>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</si>
  <si>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</si>
  <si>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</si>
  <si>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</si>
  <si>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</si>
  <si>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</si>
  <si>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</si>
  <si>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</si>
  <si>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</si>
  <si>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</si>
  <si>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</si>
  <si>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</si>
  <si>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</si>
  <si>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</si>
  <si>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</si>
  <si>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</si>
  <si>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</si>
  <si>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</si>
  <si>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</si>
  <si>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</si>
  <si>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</si>
  <si>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</si>
  <si>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</si>
  <si>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</si>
  <si>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</si>
  <si>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</si>
  <si>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</si>
  <si>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</si>
  <si>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</si>
  <si>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</si>
  <si>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</si>
  <si>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</si>
  <si>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</si>
  <si>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</si>
  <si>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</si>
  <si>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</si>
  <si>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</si>
  <si>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</si>
  <si>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</si>
  <si>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</si>
  <si>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</si>
  <si>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</si>
  <si>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</si>
  <si>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</si>
  <si>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</si>
  <si>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</si>
  <si>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</si>
  <si>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</si>
  <si>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</si>
  <si>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</si>
  <si>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</si>
  <si>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</si>
  <si>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</si>
  <si>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</si>
  <si>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</si>
  <si>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</si>
  <si>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</si>
  <si>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</si>
  <si>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</si>
  <si>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</si>
  <si>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</si>
  <si>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</si>
  <si>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</si>
  <si>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</si>
  <si>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</si>
  <si>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00105162853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</si>
  <si>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</si>
  <si>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</si>
  <si>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</si>
  <si>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</si>
  <si>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</si>
  <si>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</si>
  <si>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</si>
  <si>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</si>
  <si>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</si>
  <si>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</si>
  <si>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</si>
  <si>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</si>
  <si>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</si>
  <si>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</si>
  <si>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</si>
  <si>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</si>
  <si>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</si>
  <si>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</si>
  <si>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</si>
  <si>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</si>
  <si>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</si>
  <si>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</si>
  <si>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</si>
  <si>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</si>
  <si>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</si>
  <si>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</si>
  <si>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</si>
  <si>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</si>
  <si>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</si>
  <si>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</si>
  <si>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</si>
  <si>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</si>
  <si>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</si>
  <si>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</si>
  <si>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</si>
  <si>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</si>
  <si>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</si>
  <si>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</si>
  <si>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</si>
  <si>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</si>
  <si>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</si>
  <si>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</si>
  <si>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</si>
  <si>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</si>
  <si>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</si>
  <si>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</si>
  <si>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</si>
  <si>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</si>
  <si>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</si>
  <si>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</si>
  <si>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</si>
  <si>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</si>
  <si>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</si>
  <si>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</si>
  <si>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</si>
  <si>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</si>
  <si>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</si>
  <si>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</si>
  <si>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</si>
  <si>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</si>
  <si>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</si>
  <si>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</si>
  <si>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</si>
  <si>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</si>
  <si>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</si>
  <si>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</si>
  <si>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</si>
  <si>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</si>
  <si>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</si>
  <si>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</si>
  <si>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</si>
  <si>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</si>
  <si>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</si>
  <si>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</si>
  <si>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</si>
  <si>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</si>
  <si>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</si>
  <si>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</si>
  <si>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</si>
  <si>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</si>
  <si>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</si>
  <si>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</si>
  <si>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</si>
  <si>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</si>
  <si>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</si>
  <si>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</si>
  <si>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</si>
  <si>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</si>
  <si>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</si>
  <si>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</si>
  <si>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</si>
  <si>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</si>
  <si>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</si>
  <si>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</si>
  <si>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</si>
  <si>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</si>
  <si>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</si>
  <si>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</si>
  <si>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</si>
  <si>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</si>
  <si>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</si>
  <si>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</si>
  <si>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</si>
  <si>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</si>
  <si>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</si>
  <si>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</si>
  <si>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</si>
  <si>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</si>
  <si>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</si>
  <si>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</si>
  <si>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</si>
  <si>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</si>
  <si>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</si>
  <si>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</si>
  <si>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</si>
  <si>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</si>
  <si>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</si>
  <si>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</si>
  <si>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</si>
  <si>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</si>
  <si>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</si>
  <si>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</si>
  <si>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</si>
  <si>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</si>
  <si>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</si>
  <si>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</si>
  <si>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</si>
  <si>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</si>
  <si>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</si>
  <si>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</si>
  <si>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</si>
  <si>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</si>
  <si>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</si>
  <si>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</si>
  <si>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</si>
  <si>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</si>
  <si>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</si>
  <si>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</si>
  <si>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</si>
  <si>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</si>
  <si>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</si>
  <si>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</si>
  <si>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</si>
  <si>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</si>
  <si>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</si>
  <si>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</si>
  <si>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</si>
  <si>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</si>
  <si>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</si>
  <si>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</si>
  <si>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</si>
  <si>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</si>
  <si>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</si>
  <si>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</si>
  <si>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</si>
  <si>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</si>
  <si>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</si>
  <si>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</si>
  <si>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</si>
  <si>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</si>
  <si>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</si>
  <si>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</si>
  <si>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</si>
  <si>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</si>
  <si>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</si>
  <si>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</si>
  <si>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</si>
  <si>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</si>
  <si>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</si>
  <si>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</si>
  <si>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</si>
  <si>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</si>
  <si>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</si>
  <si>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</si>
  <si>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</si>
  <si>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</si>
  <si>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</si>
  <si>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</si>
  <si>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</si>
  <si>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</si>
  <si>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</si>
  <si>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</si>
  <si>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</si>
  <si>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</si>
  <si>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</si>
  <si>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</si>
  <si>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</si>
  <si>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</si>
  <si>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</si>
  <si>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</si>
  <si>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</si>
  <si>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</si>
  <si>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</si>
  <si>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</si>
  <si>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</si>
  <si>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</si>
  <si>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</si>
  <si>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</si>
  <si>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</si>
  <si>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</si>
  <si>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</si>
  <si>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</si>
  <si>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</si>
  <si>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</si>
  <si>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</si>
  <si>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</si>
  <si>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</si>
  <si>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</si>
  <si>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</si>
  <si>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</si>
  <si>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00102831237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</si>
  <si>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</si>
  <si>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</si>
  <si>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</si>
  <si>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</si>
  <si>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</si>
  <si>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</si>
  <si>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</si>
  <si>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</si>
  <si>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</si>
  <si>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</si>
  <si>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</si>
  <si>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</si>
  <si>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</si>
  <si>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</si>
  <si>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</si>
  <si>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</si>
  <si>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</si>
  <si>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</si>
  <si>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</si>
  <si>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</si>
  <si>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</si>
  <si>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</si>
  <si>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</si>
  <si>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</si>
  <si>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</si>
  <si>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</si>
  <si>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</si>
  <si>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</si>
  <si>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</si>
  <si>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</si>
  <si>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</si>
  <si>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</si>
  <si>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</si>
  <si>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</si>
  <si>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</si>
  <si>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</si>
  <si>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</si>
  <si>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</si>
  <si>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</si>
  <si>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</si>
  <si>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</si>
  <si>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</si>
  <si>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00100806652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</si>
  <si>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</si>
  <si>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</si>
  <si>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</si>
  <si>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</si>
  <si>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</si>
  <si>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</si>
  <si>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</si>
  <si>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</si>
  <si>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</si>
  <si>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</si>
  <si>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</si>
  <si>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</si>
  <si>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</si>
  <si>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</si>
  <si>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</si>
  <si>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</si>
  <si>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40200459143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</si>
  <si>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</si>
  <si>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</si>
  <si>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</si>
  <si>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</si>
  <si>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</si>
  <si>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</si>
  <si>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</si>
  <si>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</si>
  <si>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</si>
  <si>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</si>
  <si>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</si>
  <si>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</si>
  <si>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</si>
  <si>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</si>
  <si>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</si>
  <si>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</si>
  <si>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</si>
  <si>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</si>
  <si>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</si>
  <si>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</si>
  <si>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</si>
  <si>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</si>
  <si>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</si>
  <si>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</si>
  <si>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</si>
  <si>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</si>
  <si>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</si>
  <si>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</si>
  <si>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</si>
  <si>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</si>
  <si>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</si>
  <si>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</si>
  <si>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</si>
  <si>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</si>
  <si>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</si>
  <si>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</si>
  <si>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</si>
  <si>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</si>
  <si>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</si>
  <si>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</si>
  <si>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</si>
  <si>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</si>
  <si>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</si>
  <si>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</si>
  <si>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</si>
  <si>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</si>
  <si>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</si>
  <si>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</si>
  <si>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</si>
  <si>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</si>
  <si>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</si>
  <si>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</si>
  <si>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</si>
  <si>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</si>
  <si>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</si>
  <si>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</si>
  <si>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</si>
  <si>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</si>
  <si>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</si>
  <si>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</si>
  <si>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</si>
  <si>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</si>
  <si>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</si>
  <si>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</si>
  <si>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</si>
  <si>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</si>
  <si>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</si>
  <si>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</si>
  <si>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</si>
  <si>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</si>
  <si>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</si>
  <si>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</si>
  <si>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</si>
  <si>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</si>
  <si>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</si>
  <si>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</si>
  <si>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</si>
  <si>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</si>
  <si>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</si>
  <si>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</si>
  <si>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</si>
  <si>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</si>
  <si>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</si>
  <si>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</si>
  <si>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</si>
  <si>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</si>
  <si>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</si>
  <si>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</si>
  <si>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</si>
  <si>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</si>
  <si>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</si>
  <si>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</si>
  <si>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</si>
  <si>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</si>
  <si>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</si>
  <si>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</si>
  <si>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</si>
  <si>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</si>
  <si>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</si>
  <si>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</si>
  <si>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</si>
  <si>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</si>
  <si>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</si>
  <si>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</si>
  <si>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</si>
  <si>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</si>
  <si>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</si>
  <si>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</si>
  <si>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</si>
  <si>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</si>
  <si>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</si>
  <si>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</si>
  <si>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</si>
  <si>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</si>
  <si>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</si>
  <si>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</si>
  <si>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</si>
  <si>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</si>
  <si>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</si>
  <si>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</si>
  <si>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</si>
  <si>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</si>
  <si>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</si>
  <si>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</si>
  <si>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</si>
  <si>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</si>
  <si>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</si>
  <si>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</si>
  <si>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</si>
  <si>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</si>
  <si>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</si>
  <si>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</si>
  <si>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</si>
  <si>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</si>
  <si>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</si>
  <si>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</si>
  <si>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</si>
  <si>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</si>
  <si>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</si>
  <si>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</si>
  <si>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</si>
  <si>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</si>
  <si>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</si>
  <si>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</si>
  <si>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</si>
  <si>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</si>
  <si>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</si>
  <si>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</si>
  <si>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</si>
  <si>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</si>
  <si>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</si>
  <si>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</si>
  <si>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</si>
  <si>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</si>
  <si>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</si>
  <si>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</si>
  <si>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</si>
  <si>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</si>
  <si>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</si>
  <si>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</si>
  <si>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</si>
  <si>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</si>
  <si>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</si>
  <si>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</si>
  <si>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</si>
  <si>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</si>
  <si>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</si>
  <si>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40224813036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</si>
  <si>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</si>
  <si>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</si>
  <si>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</si>
  <si>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</si>
  <si>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</si>
  <si>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</si>
  <si>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</si>
  <si>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</si>
  <si>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</si>
  <si>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</si>
  <si>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</si>
  <si>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</si>
  <si>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</si>
  <si>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</si>
  <si>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</si>
  <si>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</si>
  <si>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</si>
  <si>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</si>
  <si>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</si>
  <si>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</si>
  <si>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</si>
  <si>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</si>
  <si>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</si>
  <si>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</si>
  <si>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</si>
  <si>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</si>
  <si>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</si>
  <si>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</si>
  <si>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40220314518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</si>
  <si>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</si>
  <si>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</si>
  <si>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</si>
  <si>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</si>
  <si>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</si>
  <si>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</si>
  <si>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</si>
  <si>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</si>
  <si>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</si>
  <si>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</si>
  <si>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</si>
  <si>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</si>
  <si>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</si>
  <si>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</si>
  <si>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</si>
  <si>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</si>
  <si>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</si>
  <si>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</si>
  <si>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</si>
  <si>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</si>
  <si>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</si>
  <si>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</si>
  <si>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</si>
  <si>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</si>
  <si>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</si>
  <si>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</si>
  <si>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</si>
  <si>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</si>
  <si>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</si>
  <si>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</si>
  <si>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</si>
  <si>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</si>
  <si>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</si>
  <si>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</si>
  <si>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</si>
  <si>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</si>
  <si>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</si>
  <si>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</si>
  <si>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</si>
  <si>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</si>
  <si>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</si>
  <si>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</si>
  <si>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</si>
  <si>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</si>
  <si>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</si>
  <si>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</si>
  <si>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</si>
  <si>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</si>
  <si>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</si>
  <si>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</si>
  <si>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</si>
  <si>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</si>
  <si>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</si>
  <si>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</si>
  <si>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</si>
  <si>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</si>
  <si>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</si>
  <si>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</si>
  <si>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</si>
  <si>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</si>
  <si>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</si>
  <si>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</si>
  <si>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</si>
  <si>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</si>
  <si>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</si>
  <si>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</si>
  <si>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</si>
  <si>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</si>
  <si>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</si>
  <si>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</si>
  <si>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</si>
  <si>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</si>
  <si>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</si>
  <si>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</si>
  <si>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</si>
  <si>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</si>
  <si>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</si>
  <si>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</si>
  <si>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</si>
  <si>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</si>
  <si>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</si>
  <si>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</si>
  <si>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</si>
  <si>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</si>
  <si>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</si>
  <si>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</si>
  <si>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</si>
  <si>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</si>
  <si>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</si>
  <si>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</si>
  <si>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</si>
  <si>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</si>
  <si>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</si>
  <si>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</si>
  <si>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</si>
  <si>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</si>
  <si>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</si>
  <si>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</si>
  <si>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</si>
  <si>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</si>
  <si>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</si>
  <si>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</si>
  <si>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</si>
  <si>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</si>
  <si>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</si>
  <si>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</si>
  <si>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</si>
  <si>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</si>
  <si>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</si>
  <si>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</si>
  <si>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</si>
  <si>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</si>
  <si>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</si>
  <si>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</si>
  <si>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</si>
  <si>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</si>
  <si>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40240375317</t>
  </si>
  <si>
    <t>00117824664</t>
  </si>
  <si>
    <t>40223025673</t>
  </si>
  <si>
    <t>01600179418</t>
  </si>
  <si>
    <t>22800005070</t>
  </si>
  <si>
    <t>00118896265</t>
  </si>
  <si>
    <t>00116328881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</si>
  <si>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</si>
  <si>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</si>
  <si>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</si>
  <si>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</si>
  <si>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</si>
  <si>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</si>
  <si>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</si>
  <si>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</si>
  <si>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</si>
  <si>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</si>
  <si>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</si>
  <si>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</si>
  <si>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</si>
  <si>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</si>
  <si>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</si>
  <si>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</si>
  <si>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</si>
  <si>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00117058636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</si>
  <si>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</si>
  <si>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</si>
  <si>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</si>
  <si>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</si>
  <si>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</si>
  <si>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</si>
  <si>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</si>
  <si>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</si>
  <si>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</si>
  <si>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</si>
  <si>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</si>
  <si>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</si>
  <si>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</si>
  <si>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22500595487</t>
  </si>
  <si>
    <t>08400153477</t>
  </si>
  <si>
    <t>00111661823</t>
  </si>
  <si>
    <t>02000129185</t>
  </si>
  <si>
    <t>00117515585</t>
  </si>
  <si>
    <t>01001173838</t>
  </si>
  <si>
    <t>01100270121</t>
  </si>
  <si>
    <t>07600224740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</si>
  <si>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</si>
  <si>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</si>
  <si>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</si>
  <si>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</si>
  <si>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</si>
  <si>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</si>
  <si>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</si>
  <si>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</si>
  <si>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</si>
  <si>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</si>
  <si>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</si>
  <si>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</si>
  <si>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</si>
  <si>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</si>
  <si>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</si>
  <si>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</si>
  <si>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</si>
  <si>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</si>
  <si>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</si>
  <si>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</si>
  <si>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</si>
  <si>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</si>
  <si>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</si>
  <si>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</si>
  <si>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40224945994</t>
  </si>
  <si>
    <t>00500472808</t>
  </si>
  <si>
    <t>09300679959</t>
  </si>
  <si>
    <t>01100364858</t>
  </si>
  <si>
    <t>02000116984</t>
  </si>
  <si>
    <t>22300642661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</si>
  <si>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</si>
  <si>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</si>
  <si>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</si>
  <si>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</si>
  <si>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</si>
  <si>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</si>
  <si>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</si>
  <si>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22301284620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</si>
  <si>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</si>
  <si>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</si>
  <si>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</si>
  <si>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</si>
  <si>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</si>
  <si>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</si>
  <si>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</si>
  <si>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</si>
  <si>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</si>
  <si>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</si>
  <si>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</si>
  <si>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</si>
  <si>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</si>
  <si>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</si>
  <si>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</si>
  <si>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</si>
  <si>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</si>
  <si>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</si>
  <si>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</si>
  <si>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00111931135</t>
  </si>
  <si>
    <t>01600197683</t>
  </si>
  <si>
    <t>22500053636</t>
  </si>
  <si>
    <t>11000050192</t>
  </si>
  <si>
    <t>40226045736</t>
  </si>
  <si>
    <t>07500113613</t>
  </si>
  <si>
    <t>22301629014</t>
  </si>
  <si>
    <t>40209081120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</si>
  <si>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</si>
  <si>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</si>
  <si>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</si>
  <si>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</si>
  <si>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</si>
  <si>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</si>
  <si>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</si>
  <si>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</si>
  <si>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</si>
  <si>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</si>
  <si>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</si>
  <si>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</si>
  <si>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</si>
  <si>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</si>
  <si>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</si>
  <si>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</si>
  <si>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</si>
  <si>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</si>
  <si>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</si>
  <si>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</si>
  <si>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</si>
  <si>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</si>
  <si>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</si>
  <si>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</si>
  <si>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</si>
  <si>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</si>
  <si>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</si>
  <si>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</si>
  <si>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</si>
  <si>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</si>
  <si>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</si>
  <si>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</si>
  <si>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</si>
  <si>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40228023772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</si>
  <si>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</si>
  <si>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</si>
  <si>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</si>
  <si>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</si>
  <si>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</si>
  <si>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</si>
  <si>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</si>
  <si>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</si>
  <si>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</si>
  <si>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</si>
  <si>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</si>
  <si>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</si>
  <si>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</si>
  <si>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DIOSGENNI DAVID FERREIRAS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</si>
  <si>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</si>
  <si>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</si>
  <si>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</si>
  <si>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</si>
  <si>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</si>
  <si>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</si>
  <si>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</si>
  <si>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</si>
  <si>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</si>
  <si>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</si>
  <si>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</si>
  <si>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</si>
  <si>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</si>
  <si>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</si>
  <si>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</si>
  <si>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</si>
  <si>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</si>
  <si>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</si>
  <si>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</si>
  <si>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</si>
  <si>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</si>
  <si>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</si>
  <si>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</si>
  <si>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</si>
  <si>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</si>
  <si>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</si>
  <si>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</si>
  <si>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</si>
  <si>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</si>
  <si>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</si>
  <si>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</si>
  <si>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</si>
  <si>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</si>
  <si>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</si>
  <si>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</si>
  <si>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</si>
  <si>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</si>
  <si>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</si>
  <si>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</si>
  <si>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</si>
  <si>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</si>
  <si>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</si>
  <si>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</si>
  <si>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</si>
  <si>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</si>
  <si>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</si>
  <si>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</si>
  <si>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</si>
  <si>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</si>
  <si>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</si>
  <si>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</si>
  <si>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</si>
  <si>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</si>
  <si>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</si>
  <si>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</si>
  <si>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</si>
  <si>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</si>
  <si>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</si>
  <si>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</si>
  <si>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</si>
  <si>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</si>
  <si>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</si>
  <si>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</si>
  <si>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</si>
  <si>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</si>
  <si>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</si>
  <si>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</si>
  <si>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</si>
  <si>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</si>
  <si>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</si>
  <si>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</si>
  <si>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</si>
  <si>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</si>
  <si>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</si>
  <si>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</si>
  <si>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</si>
  <si>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</si>
  <si>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</si>
  <si>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</si>
  <si>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</si>
  <si>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</si>
  <si>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</si>
  <si>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</si>
  <si>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CLARIBEL OGANDO MATEO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</si>
  <si>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</si>
  <si>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</si>
  <si>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</si>
  <si>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</si>
  <si>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</si>
  <si>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</si>
  <si>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</si>
  <si>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</si>
  <si>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</si>
  <si>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</si>
  <si>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</si>
  <si>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</si>
  <si>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</si>
  <si>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</si>
  <si>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</si>
  <si>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</si>
  <si>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</si>
  <si>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</si>
  <si>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</si>
  <si>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</si>
  <si>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</si>
  <si>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</si>
  <si>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</si>
  <si>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</si>
  <si>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</si>
  <si>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</si>
  <si>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</si>
  <si>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</si>
  <si>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</si>
  <si>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</si>
  <si>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</si>
  <si>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</si>
  <si>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</si>
  <si>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</si>
  <si>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</si>
  <si>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</si>
  <si>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</si>
  <si>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</si>
  <si>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</si>
  <si>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</si>
  <si>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</si>
  <si>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</si>
  <si>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</si>
  <si>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</si>
  <si>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</si>
  <si>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</si>
  <si>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</si>
  <si>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</si>
  <si>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</si>
  <si>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</si>
  <si>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</si>
  <si>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</si>
  <si>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</si>
  <si>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</si>
  <si>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</si>
  <si>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</si>
  <si>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</si>
  <si>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</si>
  <si>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</si>
  <si>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</si>
  <si>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JUAN FRANCISCO DE JESUS DE JESUS SANTANA</t>
  </si>
  <si>
    <t>VIVIAN ONEIDA ARIAS DE LOS SANTOS DE FLORIAN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</si>
  <si>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</si>
  <si>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</si>
  <si>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</si>
  <si>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</si>
  <si>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</si>
  <si>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</si>
  <si>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</si>
  <si>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</si>
  <si>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</si>
  <si>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</si>
  <si>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(en blanco)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</si>
  <si>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</si>
  <si>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</si>
  <si>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</si>
  <si>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</si>
  <si>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</si>
  <si>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</si>
  <si>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</si>
  <si>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</si>
  <si>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</si>
  <si>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</si>
  <si>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</si>
  <si>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</si>
  <si>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</si>
  <si>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JIMMY THOMAS HERNANDEZ LANTIGUA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</si>
  <si>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</si>
  <si>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</si>
  <si>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</si>
  <si>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</si>
  <si>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</si>
  <si>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</si>
  <si>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</si>
  <si>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</si>
  <si>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</si>
  <si>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</si>
  <si>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</si>
  <si>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</si>
  <si>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</si>
  <si>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</si>
  <si>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</si>
  <si>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40200531974</t>
  </si>
  <si>
    <t>40223125416</t>
  </si>
  <si>
    <t>40224760898</t>
  </si>
  <si>
    <t>RAIZA VALENTINA PRESTOL ALMANZAR DE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</si>
  <si>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</si>
  <si>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</si>
  <si>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</si>
  <si>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</si>
  <si>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</si>
  <si>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</si>
  <si>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</si>
  <si>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</si>
  <si>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</si>
  <si>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Columna1</t>
  </si>
  <si>
    <t>REPORTE DE EMPLEADOS TEMPORALES - CORRESPONDIENTE AL MES DE SEPTIEMBRE DE 2022</t>
  </si>
  <si>
    <t>CARRERA</t>
  </si>
  <si>
    <t>EMPLEADO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</si>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</sst>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79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7" fillId="0" borderId="2" xfId="0" applyFont="1" applyBorder="1"/>
    <xf numFmtId="0" fontId="17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5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11" fillId="0" borderId="0" xfId="0" applyFont="1"/>
    <xf numFmtId="0" fontId="18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8" fillId="0" borderId="4" xfId="7" applyFont="1" applyBorder="1"/>
    <xf numFmtId="49" fontId="0" fillId="0" borderId="0" xfId="0" applyNumberFormat="1"/>
    <xf numFmtId="0" fontId="18" fillId="4" borderId="6" xfId="7" applyFont="1" applyFill="1" applyBorder="1" applyAlignment="1">
      <alignment horizontal="center"/>
    </xf>
    <xf numFmtId="0" fontId="18" fillId="0" borderId="7" xfId="7" applyFont="1" applyBorder="1"/>
    <xf numFmtId="0" fontId="19" fillId="0" borderId="0" xfId="7" applyAlignment="1">
      <alignment horizontal="left"/>
    </xf>
    <xf numFmtId="0" fontId="18" fillId="0" borderId="4" xfId="7" applyFont="1" applyBorder="1" applyAlignment="1">
      <alignment horizontal="left"/>
    </xf>
    <xf numFmtId="0" fontId="19" fillId="0" borderId="7" xfId="7" applyBorder="1" applyAlignment="1">
      <alignment horizontal="left"/>
    </xf>
    <xf numFmtId="0" fontId="18" fillId="0" borderId="0" xfId="7" applyFont="1" applyAlignment="1">
      <alignment horizontal="left"/>
    </xf>
    <xf numFmtId="0" fontId="19" fillId="0" borderId="4" xfId="7" applyBorder="1" applyAlignment="1">
      <alignment horizontal="left"/>
    </xf>
    <xf numFmtId="0" fontId="20" fillId="0" borderId="4" xfId="7" applyFont="1" applyBorder="1"/>
    <xf numFmtId="0" fontId="10" fillId="0" borderId="0" xfId="0" applyFont="1" applyAlignment="1">
      <alignment vertical="top"/>
    </xf>
    <xf numFmtId="0" fontId="20" fillId="4" borderId="6" xfId="7" applyFont="1" applyFill="1" applyBorder="1" applyAlignment="1">
      <alignment horizontal="center"/>
    </xf>
    <xf numFmtId="14" fontId="20" fillId="4" borderId="6" xfId="7" applyNumberFormat="1" applyFont="1" applyFill="1" applyBorder="1" applyAlignment="1">
      <alignment horizontal="center"/>
    </xf>
    <xf numFmtId="14" fontId="20" fillId="0" borderId="4" xfId="7" applyNumberFormat="1" applyFont="1" applyBorder="1"/>
    <xf numFmtId="14" fontId="18" fillId="0" borderId="4" xfId="7" applyNumberFormat="1" applyFont="1" applyBorder="1"/>
    <xf numFmtId="14" fontId="18" fillId="0" borderId="7" xfId="7" applyNumberFormat="1" applyFont="1" applyBorder="1"/>
    <xf numFmtId="0" fontId="18" fillId="0" borderId="4" xfId="8" applyFont="1" applyBorder="1"/>
    <xf numFmtId="43" fontId="18" fillId="0" borderId="4" xfId="1" applyFont="1" applyBorder="1" applyAlignment="1">
      <alignment horizontal="right"/>
    </xf>
    <xf numFmtId="43" fontId="18" fillId="0" borderId="4" xfId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19" fillId="0" borderId="4" xfId="1" applyFont="1" applyBorder="1" applyAlignment="1"/>
    <xf numFmtId="43" fontId="19" fillId="0" borderId="0" xfId="1" applyFont="1" applyAlignment="1"/>
    <xf numFmtId="43" fontId="19" fillId="0" borderId="0" xfId="1" applyFont="1" applyBorder="1" applyAlignment="1"/>
    <xf numFmtId="43" fontId="8" fillId="0" borderId="0" xfId="0" applyNumberFormat="1" applyFont="1" applyAlignment="1">
      <alignment vertical="top"/>
    </xf>
    <xf numFmtId="0" fontId="18" fillId="0" borderId="7" xfId="8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7" xr:uid="{4EEEE234-A45D-48C5-A9E2-225956266C4A}"/>
    <cellStyle name="Normal_Hoja1" xfId="8" xr:uid="{AEEAA1C7-E547-46F7-9395-99C2F447875D}"/>
    <cellStyle name="Normal_Hoja3" xfId="6" xr:uid="{271235C2-37B6-4213-96FF-5BE4E3559E82}"/>
    <cellStyle name="Normal_Hoja4" xfId="2" xr:uid="{59EF041C-143E-441B-B277-1ED1DACCCD78}"/>
    <cellStyle name="Title" xfId="5" builtinId="15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47625</xdr:rowOff>
    </xdr:from>
    <xdr:to>
      <xdr:col>4</xdr:col>
      <xdr:colOff>1714200</xdr:colOff>
      <xdr:row>1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A84E8636-EE84-1875-83CF-7E9BFF276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3875" y="47625"/>
              <a:ext cx="3924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EXCL"/>
    </sheetNames>
    <sheetDataSet>
      <sheetData sheetId="0" refreshError="1"/>
      <sheetData sheetId="1" refreshError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SORANGEL MARIA FERMIN MUÑOZ</v>
          </cell>
          <cell r="F35">
            <v>44774</v>
          </cell>
          <cell r="G35">
            <v>44958</v>
          </cell>
        </row>
        <row r="36">
          <cell r="C36" t="str">
            <v>NATHALY ROSA DOMINGUEZ DE ESPINAL</v>
          </cell>
          <cell r="F36">
            <v>44774</v>
          </cell>
          <cell r="G36">
            <v>44958</v>
          </cell>
        </row>
        <row r="37">
          <cell r="C37" t="str">
            <v>ELETICIA MARIA REYNOSO GUILLEN</v>
          </cell>
          <cell r="F37">
            <v>44774</v>
          </cell>
          <cell r="G37">
            <v>44958</v>
          </cell>
        </row>
        <row r="38">
          <cell r="C38" t="str">
            <v>WILLIAM SUBERBI FRANCO</v>
          </cell>
          <cell r="F38">
            <v>44774</v>
          </cell>
          <cell r="G38">
            <v>44958</v>
          </cell>
        </row>
        <row r="39">
          <cell r="C39" t="str">
            <v>LUZ NERIS NOVAS JIMENEZ</v>
          </cell>
          <cell r="F39">
            <v>44774</v>
          </cell>
          <cell r="G39">
            <v>44958</v>
          </cell>
        </row>
        <row r="40">
          <cell r="C40" t="str">
            <v>FRANCESCA ISABELLE TARULL UREÑA</v>
          </cell>
          <cell r="F40">
            <v>44774</v>
          </cell>
          <cell r="G40">
            <v>44958</v>
          </cell>
        </row>
        <row r="41">
          <cell r="C41" t="str">
            <v>MELISSA YOCASTINA JIMENEZ GARCIA</v>
          </cell>
          <cell r="F41">
            <v>44774</v>
          </cell>
          <cell r="G41">
            <v>44958</v>
          </cell>
        </row>
        <row r="42">
          <cell r="C42" t="str">
            <v>MIGUELINA HERMINIA LUNA ESTEVEZ</v>
          </cell>
          <cell r="F42">
            <v>44774</v>
          </cell>
          <cell r="G42">
            <v>44958</v>
          </cell>
        </row>
        <row r="43">
          <cell r="C43" t="str">
            <v>FLORINDA MARIA MATRILLE LAJARA</v>
          </cell>
          <cell r="F43">
            <v>44774</v>
          </cell>
          <cell r="G43">
            <v>44958</v>
          </cell>
        </row>
        <row r="49">
          <cell r="C49" t="str">
            <v>ANA ESTHER VIZCAINO NUÑEZ</v>
          </cell>
          <cell r="F49">
            <v>44805</v>
          </cell>
          <cell r="G49">
            <v>44986</v>
          </cell>
        </row>
        <row r="50">
          <cell r="C50" t="str">
            <v>ALLEN CAMPOS REYES</v>
          </cell>
          <cell r="F50">
            <v>44805</v>
          </cell>
          <cell r="G50">
            <v>44986</v>
          </cell>
        </row>
        <row r="51">
          <cell r="C51" t="str">
            <v>ANGEL JOSE MANUEL BAEZ DIAZ</v>
          </cell>
          <cell r="F51">
            <v>44805</v>
          </cell>
          <cell r="G51">
            <v>44986</v>
          </cell>
        </row>
        <row r="52">
          <cell r="C52" t="str">
            <v>ANGELO JESUS PACHECO RIVERA</v>
          </cell>
          <cell r="F52">
            <v>44805</v>
          </cell>
          <cell r="G52">
            <v>44986</v>
          </cell>
        </row>
        <row r="53">
          <cell r="C53" t="str">
            <v>ANTONIO JIMENEZ</v>
          </cell>
          <cell r="F53">
            <v>44805</v>
          </cell>
          <cell r="G53">
            <v>44986</v>
          </cell>
        </row>
        <row r="54">
          <cell r="C54" t="str">
            <v>BIENVENIDA PRENSA SANTANA</v>
          </cell>
          <cell r="F54">
            <v>44805</v>
          </cell>
          <cell r="G54">
            <v>44986</v>
          </cell>
        </row>
        <row r="55">
          <cell r="C55" t="str">
            <v>BLAS CARMONA DE JESUS</v>
          </cell>
          <cell r="F55">
            <v>44805</v>
          </cell>
          <cell r="G55">
            <v>44986</v>
          </cell>
        </row>
        <row r="56">
          <cell r="C56" t="str">
            <v>DAMARIS ALTAGRACIA ALVAREZ MEDRANO</v>
          </cell>
          <cell r="F56">
            <v>44805</v>
          </cell>
          <cell r="G56">
            <v>44986</v>
          </cell>
        </row>
        <row r="57">
          <cell r="C57" t="str">
            <v>DIANA JOSEFINA BISONO REYES</v>
          </cell>
          <cell r="F57">
            <v>44805</v>
          </cell>
          <cell r="G57">
            <v>44986</v>
          </cell>
        </row>
        <row r="58">
          <cell r="C58" t="str">
            <v>FELIX ANGEL MEDINA PINEDA</v>
          </cell>
          <cell r="F58">
            <v>44805</v>
          </cell>
          <cell r="G58">
            <v>44986</v>
          </cell>
        </row>
        <row r="59">
          <cell r="C59" t="str">
            <v>GABRIEL ORBE SERRANO</v>
          </cell>
          <cell r="F59">
            <v>44805</v>
          </cell>
          <cell r="G59">
            <v>44986</v>
          </cell>
        </row>
        <row r="60">
          <cell r="C60" t="str">
            <v>HAMLET FELIPE HERNANDEZ</v>
          </cell>
          <cell r="F60">
            <v>44805</v>
          </cell>
          <cell r="G60">
            <v>44986</v>
          </cell>
        </row>
        <row r="61">
          <cell r="C61" t="str">
            <v>JOAN GERMAN MATIAS ALMONTE</v>
          </cell>
          <cell r="F61">
            <v>44805</v>
          </cell>
          <cell r="G61">
            <v>44986</v>
          </cell>
        </row>
        <row r="62">
          <cell r="C62" t="str">
            <v>JORGE ALBERTO FERNANDEZ MEDINA</v>
          </cell>
          <cell r="F62">
            <v>44805</v>
          </cell>
          <cell r="G62">
            <v>44986</v>
          </cell>
        </row>
        <row r="63">
          <cell r="C63" t="str">
            <v>JOSE MANUEL JIMENEZ FURCAL</v>
          </cell>
          <cell r="F63">
            <v>44805</v>
          </cell>
          <cell r="G63">
            <v>44986</v>
          </cell>
        </row>
        <row r="64">
          <cell r="C64" t="str">
            <v>JUAN ANTONIO HERNANDEZ INIIRIO</v>
          </cell>
          <cell r="F64">
            <v>44805</v>
          </cell>
          <cell r="G64">
            <v>44986</v>
          </cell>
        </row>
        <row r="65">
          <cell r="C65" t="str">
            <v>JULISSA VARGAS MORENO</v>
          </cell>
          <cell r="F65">
            <v>44805</v>
          </cell>
          <cell r="G65">
            <v>44986</v>
          </cell>
        </row>
        <row r="66">
          <cell r="C66" t="str">
            <v>MARCOS ANTONIO WALTER AGUERO</v>
          </cell>
          <cell r="F66">
            <v>44805</v>
          </cell>
          <cell r="G66">
            <v>44986</v>
          </cell>
        </row>
        <row r="67">
          <cell r="C67" t="str">
            <v>MARIA OLIMPIA GARCIA SANCHEZ DE ROSA</v>
          </cell>
          <cell r="F67">
            <v>44805</v>
          </cell>
          <cell r="G67">
            <v>44986</v>
          </cell>
        </row>
        <row r="68">
          <cell r="C68" t="str">
            <v>MAXILANIA FERREIRA RUIZ</v>
          </cell>
          <cell r="F68">
            <v>44805</v>
          </cell>
          <cell r="G68">
            <v>44986</v>
          </cell>
        </row>
        <row r="69">
          <cell r="C69" t="str">
            <v>MERCEDES CASTILLO ESTEVEZ</v>
          </cell>
          <cell r="F69">
            <v>44805</v>
          </cell>
          <cell r="G69">
            <v>44986</v>
          </cell>
        </row>
        <row r="70">
          <cell r="C70" t="str">
            <v>MIGUEL ARTURO LIMA ARIAS</v>
          </cell>
          <cell r="F70">
            <v>44805</v>
          </cell>
          <cell r="G70">
            <v>44986</v>
          </cell>
        </row>
        <row r="71">
          <cell r="C71" t="str">
            <v>NAYELY MARIA FERNANDEZ MORA</v>
          </cell>
          <cell r="F71">
            <v>44805</v>
          </cell>
          <cell r="G71">
            <v>44986</v>
          </cell>
        </row>
        <row r="72">
          <cell r="C72" t="str">
            <v>RAFAEL FRANKLIN SORIANO LIRIANO</v>
          </cell>
          <cell r="F72">
            <v>44805</v>
          </cell>
          <cell r="G72">
            <v>44986</v>
          </cell>
        </row>
        <row r="73">
          <cell r="C73" t="str">
            <v>RICHARSON ANTONIO DIAZ RODRIGUEZ</v>
          </cell>
          <cell r="F73">
            <v>44805</v>
          </cell>
          <cell r="G73">
            <v>44986</v>
          </cell>
        </row>
        <row r="74">
          <cell r="C74" t="str">
            <v>SARAH ALTAGRACIA ESPINAL CASTILLO</v>
          </cell>
          <cell r="F74">
            <v>44805</v>
          </cell>
          <cell r="G74">
            <v>44986</v>
          </cell>
        </row>
        <row r="75">
          <cell r="C75" t="str">
            <v>TAIS DE JESUS RODRIGUEZ</v>
          </cell>
          <cell r="F75">
            <v>44805</v>
          </cell>
          <cell r="G75">
            <v>44986</v>
          </cell>
        </row>
        <row r="76">
          <cell r="C76" t="str">
            <v>VICTOR ARIEL BLANCO BLANCO</v>
          </cell>
          <cell r="F76">
            <v>44805</v>
          </cell>
          <cell r="G76">
            <v>44986</v>
          </cell>
        </row>
        <row r="77">
          <cell r="C77" t="str">
            <v>VICTOR MANUEL CUELLO RAMIREZ</v>
          </cell>
          <cell r="F77">
            <v>44805</v>
          </cell>
          <cell r="G77">
            <v>44986</v>
          </cell>
        </row>
        <row r="78">
          <cell r="C78" t="str">
            <v>YBO RENE SANCHEZ QUEZADA</v>
          </cell>
          <cell r="F78">
            <v>44805</v>
          </cell>
          <cell r="G78">
            <v>44986</v>
          </cell>
        </row>
        <row r="79">
          <cell r="C79" t="str">
            <v>YESSICA DURAN ALCANTARA DE TEJEDA</v>
          </cell>
          <cell r="F79">
            <v>44805</v>
          </cell>
          <cell r="G79">
            <v>44986</v>
          </cell>
        </row>
        <row r="80">
          <cell r="C80" t="str">
            <v>YOMALYS ALBANY FERNANDEZ VENTURA</v>
          </cell>
          <cell r="F80">
            <v>44805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NARALY ALTAGRACIA MEJIA</v>
          </cell>
          <cell r="F87">
            <v>44835</v>
          </cell>
          <cell r="G87">
            <v>45017</v>
          </cell>
        </row>
        <row r="88">
          <cell r="C88" t="str">
            <v>DANIA MERCEDES FERMIN GONZALEZ</v>
          </cell>
          <cell r="F88">
            <v>44835</v>
          </cell>
          <cell r="G88">
            <v>45017</v>
          </cell>
        </row>
        <row r="89">
          <cell r="C89" t="str">
            <v>GIANELLA NATALIA PEREIRA LLUBERAS</v>
          </cell>
          <cell r="F89">
            <v>44835</v>
          </cell>
          <cell r="G89">
            <v>45017</v>
          </cell>
        </row>
        <row r="90">
          <cell r="C90" t="str">
            <v>IVETTE AWILDA RODRIGUEZ PAULINO</v>
          </cell>
          <cell r="F90">
            <v>44835</v>
          </cell>
          <cell r="G90">
            <v>45017</v>
          </cell>
        </row>
        <row r="91">
          <cell r="C91" t="str">
            <v>JULIO AMADO CONTRERAS LUGO</v>
          </cell>
          <cell r="F91">
            <v>44835</v>
          </cell>
          <cell r="G91">
            <v>45017</v>
          </cell>
        </row>
        <row r="92">
          <cell r="C92" t="str">
            <v>JULISSA VARGAS MORENO</v>
          </cell>
          <cell r="F92">
            <v>44835</v>
          </cell>
          <cell r="G92">
            <v>45017</v>
          </cell>
        </row>
        <row r="93">
          <cell r="C93" t="str">
            <v>LEIDY TORRES CABA</v>
          </cell>
          <cell r="F93">
            <v>44835</v>
          </cell>
          <cell r="G93">
            <v>45017</v>
          </cell>
        </row>
        <row r="94">
          <cell r="C94" t="str">
            <v>MALTHA MIGDANIA DIAZ MANCEBO</v>
          </cell>
          <cell r="F94">
            <v>44835</v>
          </cell>
          <cell r="G94">
            <v>45017</v>
          </cell>
        </row>
        <row r="95">
          <cell r="C95" t="str">
            <v>MARIA VALENTINA GONZALEZ GUTIERREZ</v>
          </cell>
          <cell r="F95">
            <v>44835</v>
          </cell>
          <cell r="G95">
            <v>45017</v>
          </cell>
        </row>
        <row r="96">
          <cell r="C96" t="str">
            <v>MAXIMO MICHEL GUZMAN PERICHE</v>
          </cell>
          <cell r="F96">
            <v>44835</v>
          </cell>
          <cell r="G96">
            <v>45017</v>
          </cell>
        </row>
        <row r="97">
          <cell r="C97" t="str">
            <v>MIREYA MIGUELINA SUBERO DOMENECH</v>
          </cell>
          <cell r="F97">
            <v>44835</v>
          </cell>
          <cell r="G97">
            <v>45017</v>
          </cell>
        </row>
        <row r="98">
          <cell r="C98" t="str">
            <v>ORQUIDEA LEDESMA RAMIREZ</v>
          </cell>
          <cell r="F98">
            <v>44835</v>
          </cell>
          <cell r="G98">
            <v>45017</v>
          </cell>
        </row>
        <row r="99">
          <cell r="C99" t="str">
            <v>SILFIDES MIGUELINA LANDESTOY TEJEDA</v>
          </cell>
          <cell r="F99">
            <v>44835</v>
          </cell>
          <cell r="G99">
            <v>45017</v>
          </cell>
        </row>
        <row r="100">
          <cell r="C100" t="str">
            <v>SMAILING NICOL SILVA PEREZ</v>
          </cell>
          <cell r="F100">
            <v>44835</v>
          </cell>
          <cell r="G100">
            <v>45017</v>
          </cell>
        </row>
        <row r="101">
          <cell r="C101" t="str">
            <v>VIANNET ESTEVEZ CRISPIN</v>
          </cell>
          <cell r="F101">
            <v>44835</v>
          </cell>
          <cell r="G101">
            <v>45017</v>
          </cell>
        </row>
        <row r="102">
          <cell r="C102" t="str">
            <v>YEMELI PAMELA SANTOS GARCIA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DA52FBB6-0D77-48DE-A205-182065E3634B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A896AC5-ABDE-4D38-9D3F-570B7B0C1682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7"/>
    <tableColumn id="2" xr3:uid="{5058B818-27FC-4133-90EE-D4087C1CFBA2}" name="DEPTO" dataDxfId="96"/>
    <tableColumn id="3" xr3:uid="{3D6B49B5-B8E5-43F9-92AF-AFEB3B223047}" name="CODLUG" dataDxfId="9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T1364" totalsRowShown="0" headerRowDxfId="54" dataDxfId="52" headerRowBorderDxfId="53" tableBorderDxfId="51">
  <autoFilter ref="A3:T1364" xr:uid="{3CB0951C-C2F5-487A-9962-5452A5C63651}">
    <filterColumn colId="1">
      <filters>
        <filter val="Fijo"/>
      </filters>
    </filterColumn>
  </autoFilter>
  <tableColumns count="20">
    <tableColumn id="1" xr3:uid="{94D5B256-11F9-49D5-9F04-B9F56418C42C}" name="ctapresup" dataDxfId="50"/>
    <tableColumn id="2" xr3:uid="{06EE82B9-C3A7-4837-AF05-2A8C6604F385}" name="TIPO" dataDxfId="49"/>
    <tableColumn id="3" xr3:uid="{7E6252E7-05E9-4FDB-A207-522CB447FAAA}" name="prog" dataDxfId="48"/>
    <tableColumn id="5" xr3:uid="{2F8AD6A5-A5EC-467E-A753-89F38C65DE2F}" name="cedula" dataDxfId="47"/>
    <tableColumn id="8" xr3:uid="{F8940815-FCE0-474F-979F-AFEB8FACE662}" name="NOMBRE Y APELLIDO" dataDxfId="46"/>
    <tableColumn id="10" xr3:uid="{0185546F-927C-463E-BD35-C870D30ADC31}" name="CARGO" dataDxfId="45"/>
    <tableColumn id="11" xr3:uid="{DE3CE4AD-CB76-41BD-AD6A-DAF8610C1074}" name="DIRECCIÓN O DEPARTAMENTO" dataDxfId="44">
      <calculatedColumnFormula>_xlfn.XLOOKUP(Tabla20[[#This Row],[cedula]],TMODELO[Numero Documento],TMODELO[Lugar Funciones])</calculatedColumnFormula>
    </tableColumn>
    <tableColumn id="6" xr3:uid="{91BBBB3F-F00C-4F55-90FC-6B4F9573F6AA}" name="CARRERA" dataDxfId="43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Columna1" dataDxfId="42" dataCellStyle="Normal_Hoja1">
      <calculatedColumnFormula>_xlfn.XLOOKUP(Tabla20[[#This Row],[NOMBRE Y APELLIDO]],#REF!,#REF!,_xlfn.XLOOKUP(Tabla20[[#This Row],[CARGO]],Tabla10[CARGO],Tabla10[CATEGORIA],""))</calculatedColumnFormula>
    </tableColumn>
    <tableColumn id="36" xr3:uid="{701E2604-37B4-4BBC-B115-013318066E52}" name="CATEGORIA DEL SERVIDOR" dataDxfId="41">
      <calculatedColumnFormula>IF(Tabla20[[#This Row],[CARRERA]]&lt;&gt;"",Tabla20[[#This Row],[CARRERA]],IF(Tabla20[[#This Row],[Columna1]]&lt;&gt;"",Tabla20[[#This Row],[Columna1]],""))</calculatedColumnFormula>
    </tableColumn>
    <tableColumn id="37" xr3:uid="{4DA766D8-D2D4-490B-BB24-C8FF19A29D2F}" name="DESDE" dataDxfId="40" dataCellStyle="Normal_datos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9" dataCellStyle="Normal_datos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8"/>
    <tableColumn id="23" xr3:uid="{BE3B2728-9B8C-4089-9239-9312E7619CAA}" name="ISR" dataDxfId="37"/>
    <tableColumn id="19" xr3:uid="{0E15BD69-0C3C-46A3-B13C-4DF8EBAA1C88}" name="SFS" dataDxfId="36"/>
    <tableColumn id="27" xr3:uid="{AFB32CCB-9A2A-4982-8A43-2A879AF5207F}" name="AFP" dataDxfId="35"/>
    <tableColumn id="32" xr3:uid="{93D0D48A-F9EC-481B-BF36-554CA1F27661}" name="OTROS DESC" dataDxfId="34">
      <calculatedColumnFormula>Tabla20[[#This Row],[sbruto]]-SUM(Tabla20[[#This Row],[ISR]:[AFP]])-Tabla20[[#This Row],[sneto]]</calculatedColumnFormula>
    </tableColumn>
    <tableColumn id="16" xr3:uid="{2F0F1B3C-3C52-4E86-AAF1-FD0416F69A2F}" name="sneto" dataDxfId="33"/>
    <tableColumn id="29" xr3:uid="{323AB010-E61D-44AC-BBEF-E0DB1BE2A291}" name="GEN" dataDxfId="32">
      <calculatedColumnFormula>_xlfn.XLOOKUP(Tabla20[[#This Row],[cedula]],TMODELO[Numero Documento],TMODELO[gen])</calculatedColumnFormula>
    </tableColumn>
    <tableColumn id="28" xr3:uid="{5D0BCFE8-5C4B-4238-AF49-EA28FDFFAC21}" name="CODLUGAR" dataDxfId="31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160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4">
  <autoFilter ref="A1:C282" xr:uid="{E971C2A3-D1B8-4CEA-8F62-19081E9F523C}"/>
  <tableColumns count="3">
    <tableColumn id="1" xr3:uid="{F8EC89BA-4B4A-4C1F-BF9E-3271E6F44252}" name="CEDULA" dataDxfId="93"/>
    <tableColumn id="2" xr3:uid="{6ADA5C82-0FDF-4533-917D-5736AACEAC85}" name="NOMBRE Y APELLIDO" dataDxfId="92"/>
    <tableColumn id="3" xr3:uid="{75BD9D6E-332F-4304-AE16-04AE7BA1D940}" name="CATEGORIA DEL SERVIDOR" dataDxfId="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3" totalsRowShown="0">
  <autoFilter ref="A2:L1363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89">
      <calculatedColumnFormula>_xlfn.XLOOKUP(TMODELO[[#This Row],[Tipo Empleado]],TBLTIPO[Tipo Empleado],TBLTIPO[cta])</calculatedColumnFormula>
    </tableColumn>
    <tableColumn id="11" xr3:uid="{55A4006A-93A0-46A4-9905-A013C4674D5F}" name="PROG" dataDxfId="88">
      <calculatedColumnFormula>_xlfn.XLOOKUP(TMODELO[[#This Row],[Codigo Area Liquidacion]],TBLAREA[PLANTA],TBLAREA[PROG])</calculatedColumnFormula>
    </tableColumn>
    <tableColumn id="3" xr3:uid="{DB749512-2F3C-47E8-88C3-C2BB24E75E19}" name="codigo" dataDxfId="87">
      <calculatedColumnFormula>TMODELO[[#This Row],[Numero Documento]]&amp;TMODELO[[#This Row],[CTA]]</calculatedColumnFormula>
    </tableColumn>
    <tableColumn id="4" xr3:uid="{EB6B1D0A-DF2D-46FA-AEDC-40ED3DB5A5EB}" name="Numero Documento" dataDxfId="86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85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84" dataDxfId="83">
  <autoFilter ref="A1:B5" xr:uid="{52FC4E7A-591C-417D-A496-33D65A2274FF}"/>
  <tableColumns count="2">
    <tableColumn id="1" xr3:uid="{694960F4-B132-428F-B624-5EEBE38DEF5C}" name="Tipo Empleado" dataDxfId="82"/>
    <tableColumn id="2" xr3:uid="{6D7D146D-5203-498C-80E2-29FCFEF0F886}" name="cta" data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79" totalsRowShown="0" headerRowDxfId="80" dataDxfId="79">
  <autoFilter ref="A8:C179" xr:uid="{83CE4B24-DAB6-4AA2-B0EC-5D03349E9F60}"/>
  <tableColumns count="3">
    <tableColumn id="1" xr3:uid="{12417EF1-5E30-4144-8B8A-F3C2DF37A5FC}" name="NOMBRE Y APELLIDO" dataDxfId="78"/>
    <tableColumn id="5" xr3:uid="{EDD8E741-551D-4F13-9E58-5EE195D7D29A}" name="DESDE" dataDxfId="77"/>
    <tableColumn id="6" xr3:uid="{C19073F1-C2AA-411E-9DCC-8CA05B014828}" name="HASTA" dataDxfId="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75" dataDxfId="74">
  <autoFilter ref="E8:F214" xr:uid="{0409D868-B75B-41B5-A146-3346FB843822}"/>
  <tableColumns count="2">
    <tableColumn id="1" xr3:uid="{EE75B582-F60B-49C5-B3CA-AE06CFBE31E4}" name="CATEGORIA" dataDxfId="73"/>
    <tableColumn id="2" xr3:uid="{DD50B9A8-E90C-43DF-AE43-B116E099A978}" name="CARGO" dataDxfId="7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71" dataDxfId="70">
  <autoFilter ref="D1:E4" xr:uid="{05CD3503-741B-4D80-8C9B-509D91EA19BB}"/>
  <tableColumns count="2">
    <tableColumn id="1" xr3:uid="{F6D8CC58-0E52-4489-9404-88FD893D7844}" name="PLANTA" dataDxfId="69"/>
    <tableColumn id="2" xr3:uid="{EBEF5BEB-9A0E-4B39-A6B5-BF3A103C7EE0}" name="PROG" dataDxfId="6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25" totalsRowCount="1" headerRowDxfId="67" dataDxfId="66">
  <autoFilter ref="I8:J24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65" totalsRowDxfId="64"/>
    <tableColumn id="2" xr3:uid="{6ECCFEF8-EC2A-4DF5-B06D-AAD9E61131F0}" name="STATUS" totalsRowFunction="count" dataDxfId="63" totalsRowDxfId="6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3" totalsRowShown="0" headerRowDxfId="61" headerRowBorderDxfId="60" tableBorderDxfId="59" totalsRowBorderDxfId="58">
  <autoFilter ref="M8:N203" xr:uid="{17349858-9E04-466B-A1F3-4FAE9D060C98}"/>
  <tableColumns count="2">
    <tableColumn id="1" xr3:uid="{B80986B6-B517-45B9-B8A4-D342D08391AF}" name="CARGO" dataDxfId="57"/>
    <tableColumn id="2" xr3:uid="{30CEAF20-98FC-47D9-850D-046F4CD7581B}" name="CATEGORIA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32" t="s">
        <v>2009</v>
      </c>
      <c r="B1" t="s">
        <v>2018</v>
      </c>
      <c r="C1" t="s">
        <v>2016</v>
      </c>
    </row>
    <row r="2" spans="1:3">
      <c r="A2" t="s">
        <v>1116</v>
      </c>
      <c r="B2" t="s">
        <v>1116</v>
      </c>
      <c r="C2" t="s">
        <v>1746</v>
      </c>
    </row>
    <row r="3" spans="1:3">
      <c r="A3" t="s">
        <v>7</v>
      </c>
      <c r="B3" t="s">
        <v>7</v>
      </c>
      <c r="C3" t="s">
        <v>1748</v>
      </c>
    </row>
    <row r="4" spans="1:3">
      <c r="A4" t="s">
        <v>1305</v>
      </c>
      <c r="B4" t="s">
        <v>1305</v>
      </c>
      <c r="C4" t="s">
        <v>1747</v>
      </c>
    </row>
    <row r="5" spans="1:3">
      <c r="A5" t="s">
        <v>18</v>
      </c>
      <c r="B5" t="s">
        <v>18</v>
      </c>
      <c r="C5" t="s">
        <v>1749</v>
      </c>
    </row>
    <row r="6" spans="1:3">
      <c r="A6" t="s">
        <v>75</v>
      </c>
      <c r="B6" t="s">
        <v>75</v>
      </c>
      <c r="C6" t="s">
        <v>1704</v>
      </c>
    </row>
    <row r="7" spans="1:3">
      <c r="A7" t="s">
        <v>108</v>
      </c>
      <c r="B7" t="s">
        <v>108</v>
      </c>
      <c r="C7" t="s">
        <v>1710</v>
      </c>
    </row>
    <row r="8" spans="1:3">
      <c r="A8" t="s">
        <v>146</v>
      </c>
      <c r="B8" t="s">
        <v>1980</v>
      </c>
      <c r="C8" t="s">
        <v>1703</v>
      </c>
    </row>
    <row r="9" spans="1:3">
      <c r="A9" t="s">
        <v>188</v>
      </c>
      <c r="B9" t="s">
        <v>1984</v>
      </c>
      <c r="C9" t="s">
        <v>1705</v>
      </c>
    </row>
    <row r="10" spans="1:3">
      <c r="A10" t="s">
        <v>2012</v>
      </c>
      <c r="B10" t="s">
        <v>2040</v>
      </c>
      <c r="C10" t="s">
        <v>1734</v>
      </c>
    </row>
    <row r="11" spans="1:3">
      <c r="A11" t="s">
        <v>193</v>
      </c>
      <c r="B11" t="s">
        <v>193</v>
      </c>
      <c r="C11" t="s">
        <v>1739</v>
      </c>
    </row>
    <row r="12" spans="1:3">
      <c r="A12" t="s">
        <v>196</v>
      </c>
      <c r="B12" t="s">
        <v>196</v>
      </c>
      <c r="C12" t="s">
        <v>1732</v>
      </c>
    </row>
    <row r="13" spans="1:3">
      <c r="A13" t="s">
        <v>209</v>
      </c>
      <c r="B13" t="s">
        <v>209</v>
      </c>
      <c r="C13" t="s">
        <v>1711</v>
      </c>
    </row>
    <row r="14" spans="1:3">
      <c r="A14" t="s">
        <v>212</v>
      </c>
      <c r="B14" t="s">
        <v>212</v>
      </c>
      <c r="C14" t="s">
        <v>3103</v>
      </c>
    </row>
    <row r="15" spans="1:3">
      <c r="A15" t="s">
        <v>218</v>
      </c>
      <c r="B15" t="s">
        <v>218</v>
      </c>
      <c r="C15" t="s">
        <v>1712</v>
      </c>
    </row>
    <row r="16" spans="1:3">
      <c r="A16" t="s">
        <v>2013</v>
      </c>
      <c r="B16" t="s">
        <v>1993</v>
      </c>
      <c r="C16" t="s">
        <v>1750</v>
      </c>
    </row>
    <row r="17" spans="1:3">
      <c r="A17" t="s">
        <v>2010</v>
      </c>
      <c r="B17" t="s">
        <v>1989</v>
      </c>
      <c r="C17" t="s">
        <v>1706</v>
      </c>
    </row>
    <row r="18" spans="1:3">
      <c r="A18" t="s">
        <v>229</v>
      </c>
      <c r="B18" t="s">
        <v>229</v>
      </c>
      <c r="C18" t="s">
        <v>1726</v>
      </c>
    </row>
    <row r="19" spans="1:3">
      <c r="A19" t="s">
        <v>235</v>
      </c>
      <c r="B19" t="s">
        <v>235</v>
      </c>
      <c r="C19" t="s">
        <v>1695</v>
      </c>
    </row>
    <row r="20" spans="1:3">
      <c r="A20" t="s">
        <v>239</v>
      </c>
      <c r="B20" t="s">
        <v>239</v>
      </c>
      <c r="C20" t="s">
        <v>1733</v>
      </c>
    </row>
    <row r="21" spans="1:3">
      <c r="A21" t="s">
        <v>244</v>
      </c>
      <c r="B21" t="s">
        <v>244</v>
      </c>
      <c r="C21" t="s">
        <v>1716</v>
      </c>
    </row>
    <row r="22" spans="1:3">
      <c r="A22" t="s">
        <v>251</v>
      </c>
      <c r="B22" t="s">
        <v>1988</v>
      </c>
      <c r="C22" t="s">
        <v>1693</v>
      </c>
    </row>
    <row r="23" spans="1:3">
      <c r="A23" t="s">
        <v>2014</v>
      </c>
      <c r="B23" t="s">
        <v>1992</v>
      </c>
      <c r="C23" t="s">
        <v>1743</v>
      </c>
    </row>
    <row r="24" spans="1:3">
      <c r="A24" t="s">
        <v>261</v>
      </c>
      <c r="B24" t="s">
        <v>261</v>
      </c>
      <c r="C24" t="s">
        <v>1715</v>
      </c>
    </row>
    <row r="25" spans="1:3">
      <c r="A25" t="s">
        <v>264</v>
      </c>
      <c r="B25" t="s">
        <v>1978</v>
      </c>
      <c r="C25" t="s">
        <v>1701</v>
      </c>
    </row>
    <row r="26" spans="1:3">
      <c r="A26" t="s">
        <v>2011</v>
      </c>
      <c r="B26" t="s">
        <v>1991</v>
      </c>
      <c r="C26" t="s">
        <v>1738</v>
      </c>
    </row>
    <row r="27" spans="1:3">
      <c r="A27" t="s">
        <v>272</v>
      </c>
      <c r="B27" t="s">
        <v>272</v>
      </c>
      <c r="C27" t="s">
        <v>1707</v>
      </c>
    </row>
    <row r="28" spans="1:3">
      <c r="A28" t="s">
        <v>276</v>
      </c>
      <c r="B28" t="s">
        <v>1977</v>
      </c>
      <c r="C28" t="s">
        <v>1745</v>
      </c>
    </row>
    <row r="29" spans="1:3">
      <c r="A29" t="s">
        <v>280</v>
      </c>
      <c r="B29" t="s">
        <v>280</v>
      </c>
      <c r="C29" t="s">
        <v>1731</v>
      </c>
    </row>
    <row r="30" spans="1:3">
      <c r="A30" t="s">
        <v>283</v>
      </c>
      <c r="B30" t="s">
        <v>1998</v>
      </c>
      <c r="C30" t="s">
        <v>1713</v>
      </c>
    </row>
    <row r="31" spans="1:3">
      <c r="A31" t="s">
        <v>284</v>
      </c>
      <c r="B31" t="s">
        <v>284</v>
      </c>
      <c r="C31" t="s">
        <v>1729</v>
      </c>
    </row>
    <row r="32" spans="1:3">
      <c r="A32" t="s">
        <v>288</v>
      </c>
      <c r="B32" t="s">
        <v>288</v>
      </c>
      <c r="C32" t="s">
        <v>1741</v>
      </c>
    </row>
    <row r="33" spans="1:3">
      <c r="A33" t="s">
        <v>294</v>
      </c>
      <c r="B33" t="s">
        <v>294</v>
      </c>
      <c r="C33" t="s">
        <v>1688</v>
      </c>
    </row>
    <row r="34" spans="1:3">
      <c r="A34" t="s">
        <v>306</v>
      </c>
      <c r="B34" t="s">
        <v>306</v>
      </c>
      <c r="C34" t="s">
        <v>1724</v>
      </c>
    </row>
    <row r="35" spans="1:3">
      <c r="A35" t="s">
        <v>1651</v>
      </c>
      <c r="B35" t="s">
        <v>1126</v>
      </c>
      <c r="C35" t="s">
        <v>1699</v>
      </c>
    </row>
    <row r="36" spans="1:3">
      <c r="A36" t="s">
        <v>2015</v>
      </c>
      <c r="B36" t="s">
        <v>1126</v>
      </c>
      <c r="C36" t="s">
        <v>1699</v>
      </c>
    </row>
    <row r="37" spans="1:3">
      <c r="A37" t="s">
        <v>308</v>
      </c>
      <c r="B37" t="s">
        <v>1986</v>
      </c>
      <c r="C37" t="s">
        <v>1722</v>
      </c>
    </row>
    <row r="38" spans="1:3">
      <c r="A38" t="s">
        <v>312</v>
      </c>
      <c r="B38" t="s">
        <v>312</v>
      </c>
      <c r="C38" t="s">
        <v>1727</v>
      </c>
    </row>
    <row r="39" spans="1:3">
      <c r="A39" t="s">
        <v>315</v>
      </c>
      <c r="B39" t="s">
        <v>315</v>
      </c>
      <c r="C39" t="s">
        <v>1708</v>
      </c>
    </row>
    <row r="40" spans="1:3">
      <c r="A40" t="s">
        <v>322</v>
      </c>
      <c r="B40" t="s">
        <v>322</v>
      </c>
      <c r="C40" t="s">
        <v>1698</v>
      </c>
    </row>
    <row r="41" spans="1:3">
      <c r="A41" t="s">
        <v>325</v>
      </c>
      <c r="B41" t="s">
        <v>325</v>
      </c>
      <c r="C41" t="s">
        <v>1714</v>
      </c>
    </row>
    <row r="42" spans="1:3">
      <c r="A42" t="s">
        <v>335</v>
      </c>
      <c r="B42" t="s">
        <v>335</v>
      </c>
      <c r="C42" t="s">
        <v>1736</v>
      </c>
    </row>
    <row r="43" spans="1:3">
      <c r="A43" t="s">
        <v>1915</v>
      </c>
      <c r="B43" t="s">
        <v>1915</v>
      </c>
      <c r="C43" t="s">
        <v>1805</v>
      </c>
    </row>
    <row r="44" spans="1:3">
      <c r="A44" t="s">
        <v>338</v>
      </c>
      <c r="B44" t="s">
        <v>338</v>
      </c>
      <c r="C44" t="s">
        <v>1742</v>
      </c>
    </row>
    <row r="45" spans="1:3">
      <c r="A45" t="s">
        <v>345</v>
      </c>
      <c r="B45" t="s">
        <v>345</v>
      </c>
      <c r="C45" t="s">
        <v>1700</v>
      </c>
    </row>
    <row r="46" spans="1:3">
      <c r="A46" t="s">
        <v>348</v>
      </c>
      <c r="B46" t="s">
        <v>348</v>
      </c>
      <c r="C46" t="s">
        <v>1690</v>
      </c>
    </row>
    <row r="47" spans="1:3">
      <c r="A47" t="s">
        <v>596</v>
      </c>
      <c r="B47" t="s">
        <v>596</v>
      </c>
      <c r="C47" t="s">
        <v>1735</v>
      </c>
    </row>
    <row r="48" spans="1:3">
      <c r="A48" t="s">
        <v>603</v>
      </c>
      <c r="B48" t="s">
        <v>603</v>
      </c>
      <c r="C48" t="s">
        <v>1718</v>
      </c>
    </row>
    <row r="49" spans="1:3">
      <c r="A49" t="s">
        <v>619</v>
      </c>
      <c r="B49" t="s">
        <v>1981</v>
      </c>
      <c r="C49" t="s">
        <v>1697</v>
      </c>
    </row>
    <row r="50" spans="1:3">
      <c r="A50" t="s">
        <v>682</v>
      </c>
      <c r="B50" t="s">
        <v>682</v>
      </c>
      <c r="C50" t="s">
        <v>1709</v>
      </c>
    </row>
    <row r="51" spans="1:3">
      <c r="A51" t="s">
        <v>700</v>
      </c>
      <c r="B51" t="s">
        <v>700</v>
      </c>
      <c r="C51" t="s">
        <v>1744</v>
      </c>
    </row>
    <row r="52" spans="1:3">
      <c r="A52" t="s">
        <v>703</v>
      </c>
      <c r="B52" t="s">
        <v>703</v>
      </c>
      <c r="C52" t="s">
        <v>1740</v>
      </c>
    </row>
    <row r="53" spans="1:3">
      <c r="A53" t="s">
        <v>707</v>
      </c>
      <c r="B53" t="s">
        <v>707</v>
      </c>
      <c r="C53" t="s">
        <v>1728</v>
      </c>
    </row>
    <row r="54" spans="1:3">
      <c r="A54" t="s">
        <v>724</v>
      </c>
      <c r="B54" t="s">
        <v>724</v>
      </c>
      <c r="C54" t="s">
        <v>1691</v>
      </c>
    </row>
    <row r="55" spans="1:3">
      <c r="A55" t="s">
        <v>736</v>
      </c>
      <c r="B55" t="s">
        <v>736</v>
      </c>
      <c r="C55" t="s">
        <v>1694</v>
      </c>
    </row>
    <row r="56" spans="1:3">
      <c r="A56" t="s">
        <v>1126</v>
      </c>
      <c r="B56" t="s">
        <v>1126</v>
      </c>
      <c r="C56" t="s">
        <v>1699</v>
      </c>
    </row>
    <row r="57" spans="1:3">
      <c r="A57" t="s">
        <v>815</v>
      </c>
      <c r="B57" t="s">
        <v>815</v>
      </c>
      <c r="C57" t="s">
        <v>1723</v>
      </c>
    </row>
    <row r="58" spans="1:3">
      <c r="A58" t="s">
        <v>1184</v>
      </c>
      <c r="B58" t="s">
        <v>1184</v>
      </c>
      <c r="C58" t="s">
        <v>1721</v>
      </c>
    </row>
    <row r="59" spans="1:3">
      <c r="A59" t="s">
        <v>1264</v>
      </c>
      <c r="B59" t="s">
        <v>1979</v>
      </c>
      <c r="C59" t="s">
        <v>1702</v>
      </c>
    </row>
    <row r="60" spans="1:3">
      <c r="A60" t="s">
        <v>1125</v>
      </c>
      <c r="B60" t="s">
        <v>1125</v>
      </c>
      <c r="C60" t="s">
        <v>1717</v>
      </c>
    </row>
    <row r="61" spans="1:3">
      <c r="A61" t="s">
        <v>819</v>
      </c>
      <c r="B61" t="s">
        <v>819</v>
      </c>
      <c r="C61" t="s">
        <v>1725</v>
      </c>
    </row>
    <row r="62" spans="1:3">
      <c r="A62" t="s">
        <v>838</v>
      </c>
      <c r="B62" t="s">
        <v>838</v>
      </c>
      <c r="C62" t="s">
        <v>1692</v>
      </c>
    </row>
    <row r="63" spans="1:3">
      <c r="A63" t="s">
        <v>919</v>
      </c>
      <c r="B63" t="s">
        <v>1982</v>
      </c>
      <c r="C63" t="s">
        <v>1689</v>
      </c>
    </row>
    <row r="64" spans="1:3">
      <c r="A64" t="s">
        <v>961</v>
      </c>
      <c r="B64" t="s">
        <v>1987</v>
      </c>
      <c r="C64" t="s">
        <v>1696</v>
      </c>
    </row>
    <row r="65" spans="1:3">
      <c r="A65" t="s">
        <v>965</v>
      </c>
      <c r="B65" t="s">
        <v>965</v>
      </c>
      <c r="C65" t="s">
        <v>1737</v>
      </c>
    </row>
    <row r="66" spans="1:3">
      <c r="A66" t="s">
        <v>968</v>
      </c>
      <c r="B66" t="s">
        <v>968</v>
      </c>
      <c r="C66" t="s">
        <v>1730</v>
      </c>
    </row>
    <row r="67" spans="1:3">
      <c r="A67" t="s">
        <v>1007</v>
      </c>
      <c r="B67" t="s">
        <v>1985</v>
      </c>
      <c r="C67" t="s">
        <v>1719</v>
      </c>
    </row>
    <row r="68" spans="1:3">
      <c r="A68" t="s">
        <v>1010</v>
      </c>
      <c r="B68" t="s">
        <v>1983</v>
      </c>
      <c r="C68" t="s">
        <v>1720</v>
      </c>
    </row>
    <row r="69" spans="1:3">
      <c r="A69" s="57" t="s">
        <v>2939</v>
      </c>
      <c r="B69" t="s">
        <v>2939</v>
      </c>
      <c r="C69" t="s">
        <v>1699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1921</v>
      </c>
      <c r="B1" s="17" t="s">
        <v>1674</v>
      </c>
      <c r="C1" s="33" t="s">
        <v>1753</v>
      </c>
    </row>
    <row r="2" spans="1:3">
      <c r="A2" s="15" t="s">
        <v>1329</v>
      </c>
      <c r="B2" s="15" t="s">
        <v>778</v>
      </c>
      <c r="C2" s="34" t="s">
        <v>39</v>
      </c>
    </row>
    <row r="3" spans="1:3">
      <c r="A3" s="15" t="s">
        <v>1355</v>
      </c>
      <c r="B3" s="15" t="s">
        <v>796</v>
      </c>
      <c r="C3" s="34" t="s">
        <v>39</v>
      </c>
    </row>
    <row r="4" spans="1:3">
      <c r="A4" s="15" t="s">
        <v>1369</v>
      </c>
      <c r="B4" s="15" t="s">
        <v>800</v>
      </c>
      <c r="C4" s="34" t="s">
        <v>39</v>
      </c>
    </row>
    <row r="5" spans="1:3">
      <c r="A5" s="15" t="s">
        <v>1545</v>
      </c>
      <c r="B5" s="15" t="s">
        <v>80</v>
      </c>
      <c r="C5" s="34" t="s">
        <v>39</v>
      </c>
    </row>
    <row r="6" spans="1:3">
      <c r="A6" s="15" t="s">
        <v>1559</v>
      </c>
      <c r="B6" s="15" t="s">
        <v>87</v>
      </c>
      <c r="C6" s="34" t="s">
        <v>39</v>
      </c>
    </row>
    <row r="7" spans="1:3">
      <c r="A7" s="15" t="s">
        <v>1562</v>
      </c>
      <c r="B7" s="15" t="s">
        <v>89</v>
      </c>
      <c r="C7" s="34" t="s">
        <v>39</v>
      </c>
    </row>
    <row r="8" spans="1:3">
      <c r="A8" s="15" t="s">
        <v>1567</v>
      </c>
      <c r="B8" s="15" t="s">
        <v>91</v>
      </c>
      <c r="C8" s="34" t="s">
        <v>39</v>
      </c>
    </row>
    <row r="9" spans="1:3">
      <c r="A9" s="15" t="s">
        <v>1572</v>
      </c>
      <c r="B9" s="15" t="s">
        <v>94</v>
      </c>
      <c r="C9" s="34" t="s">
        <v>39</v>
      </c>
    </row>
    <row r="10" spans="1:3">
      <c r="A10" s="15" t="s">
        <v>1442</v>
      </c>
      <c r="B10" s="15" t="s">
        <v>433</v>
      </c>
      <c r="C10" s="34" t="s">
        <v>39</v>
      </c>
    </row>
    <row r="11" spans="1:3">
      <c r="A11" s="15" t="s">
        <v>1523</v>
      </c>
      <c r="B11" s="15" t="s">
        <v>252</v>
      </c>
      <c r="C11" s="34" t="s">
        <v>39</v>
      </c>
    </row>
    <row r="12" spans="1:3">
      <c r="A12" s="15" t="s">
        <v>1524</v>
      </c>
      <c r="B12" s="15" t="s">
        <v>648</v>
      </c>
      <c r="C12" s="34" t="s">
        <v>39</v>
      </c>
    </row>
    <row r="13" spans="1:3">
      <c r="A13" s="15" t="s">
        <v>1526</v>
      </c>
      <c r="B13" s="15" t="s">
        <v>255</v>
      </c>
      <c r="C13" s="34" t="s">
        <v>39</v>
      </c>
    </row>
    <row r="14" spans="1:3">
      <c r="A14" s="15" t="s">
        <v>1550</v>
      </c>
      <c r="B14" s="15" t="s">
        <v>37</v>
      </c>
      <c r="C14" s="34" t="s">
        <v>39</v>
      </c>
    </row>
    <row r="15" spans="1:3">
      <c r="A15" s="15" t="s">
        <v>1555</v>
      </c>
      <c r="B15" s="15" t="s">
        <v>50</v>
      </c>
      <c r="C15" s="34" t="s">
        <v>39</v>
      </c>
    </row>
    <row r="16" spans="1:3">
      <c r="A16" s="15" t="s">
        <v>1564</v>
      </c>
      <c r="B16" s="15" t="s">
        <v>59</v>
      </c>
      <c r="C16" s="34" t="s">
        <v>39</v>
      </c>
    </row>
    <row r="17" spans="1:3">
      <c r="A17" s="15" t="s">
        <v>1573</v>
      </c>
      <c r="B17" s="15" t="s">
        <v>62</v>
      </c>
      <c r="C17" s="34" t="s">
        <v>39</v>
      </c>
    </row>
    <row r="18" spans="1:3">
      <c r="A18" s="15" t="s">
        <v>1575</v>
      </c>
      <c r="B18" s="15" t="s">
        <v>65</v>
      </c>
      <c r="C18" s="34" t="s">
        <v>39</v>
      </c>
    </row>
    <row r="19" spans="1:3">
      <c r="A19" s="15" t="s">
        <v>1577</v>
      </c>
      <c r="B19" s="15" t="s">
        <v>66</v>
      </c>
      <c r="C19" s="34" t="s">
        <v>39</v>
      </c>
    </row>
    <row r="20" spans="1:3">
      <c r="A20" s="15" t="s">
        <v>1580</v>
      </c>
      <c r="B20" s="15" t="s">
        <v>69</v>
      </c>
      <c r="C20" s="34" t="s">
        <v>39</v>
      </c>
    </row>
    <row r="21" spans="1:3">
      <c r="A21" s="15" t="s">
        <v>1587</v>
      </c>
      <c r="B21" s="15" t="s">
        <v>111</v>
      </c>
      <c r="C21" s="34" t="s">
        <v>39</v>
      </c>
    </row>
    <row r="22" spans="1:3">
      <c r="A22" s="15" t="s">
        <v>1588</v>
      </c>
      <c r="B22" s="15" t="s">
        <v>114</v>
      </c>
      <c r="C22" s="34" t="s">
        <v>39</v>
      </c>
    </row>
    <row r="23" spans="1:3">
      <c r="A23" s="15" t="s">
        <v>1589</v>
      </c>
      <c r="B23" s="15" t="s">
        <v>116</v>
      </c>
      <c r="C23" s="34" t="s">
        <v>39</v>
      </c>
    </row>
    <row r="24" spans="1:3">
      <c r="A24" s="15" t="s">
        <v>1590</v>
      </c>
      <c r="B24" s="15" t="s">
        <v>118</v>
      </c>
      <c r="C24" s="34" t="s">
        <v>39</v>
      </c>
    </row>
    <row r="25" spans="1:3">
      <c r="A25" s="15" t="s">
        <v>1591</v>
      </c>
      <c r="B25" s="15" t="s">
        <v>123</v>
      </c>
      <c r="C25" s="34" t="s">
        <v>39</v>
      </c>
    </row>
    <row r="26" spans="1:3">
      <c r="A26" s="15" t="s">
        <v>1592</v>
      </c>
      <c r="B26" s="15" t="s">
        <v>124</v>
      </c>
      <c r="C26" s="34" t="s">
        <v>39</v>
      </c>
    </row>
    <row r="27" spans="1:3">
      <c r="A27" s="15" t="s">
        <v>1594</v>
      </c>
      <c r="B27" s="15" t="s">
        <v>128</v>
      </c>
      <c r="C27" s="34" t="s">
        <v>39</v>
      </c>
    </row>
    <row r="28" spans="1:3">
      <c r="A28" s="15" t="s">
        <v>1596</v>
      </c>
      <c r="B28" s="15" t="s">
        <v>133</v>
      </c>
      <c r="C28" s="34" t="s">
        <v>39</v>
      </c>
    </row>
    <row r="29" spans="1:3">
      <c r="A29" s="15" t="s">
        <v>1319</v>
      </c>
      <c r="B29" s="15" t="s">
        <v>967</v>
      </c>
      <c r="C29" s="34" t="s">
        <v>39</v>
      </c>
    </row>
    <row r="30" spans="1:3">
      <c r="A30" s="15" t="s">
        <v>1321</v>
      </c>
      <c r="B30" s="15" t="s">
        <v>970</v>
      </c>
      <c r="C30" s="34" t="s">
        <v>39</v>
      </c>
    </row>
    <row r="31" spans="1:3">
      <c r="A31" s="15" t="s">
        <v>1325</v>
      </c>
      <c r="B31" s="15" t="s">
        <v>972</v>
      </c>
      <c r="C31" s="34" t="s">
        <v>39</v>
      </c>
    </row>
    <row r="32" spans="1:3">
      <c r="A32" s="15" t="s">
        <v>1343</v>
      </c>
      <c r="B32" s="15" t="s">
        <v>976</v>
      </c>
      <c r="C32" s="34" t="s">
        <v>39</v>
      </c>
    </row>
    <row r="33" spans="1:3">
      <c r="A33" s="15" t="s">
        <v>1350</v>
      </c>
      <c r="B33" s="15" t="s">
        <v>980</v>
      </c>
      <c r="C33" s="34" t="s">
        <v>39</v>
      </c>
    </row>
    <row r="34" spans="1:3">
      <c r="A34" s="15" t="s">
        <v>1354</v>
      </c>
      <c r="B34" s="15" t="s">
        <v>982</v>
      </c>
      <c r="C34" s="34" t="s">
        <v>39</v>
      </c>
    </row>
    <row r="35" spans="1:3">
      <c r="A35" s="15" t="s">
        <v>1357</v>
      </c>
      <c r="B35" s="15" t="s">
        <v>985</v>
      </c>
      <c r="C35" s="34" t="s">
        <v>39</v>
      </c>
    </row>
    <row r="36" spans="1:3">
      <c r="A36" s="15" t="s">
        <v>1367</v>
      </c>
      <c r="B36" s="15" t="s">
        <v>988</v>
      </c>
      <c r="C36" s="34" t="s">
        <v>39</v>
      </c>
    </row>
    <row r="37" spans="1:3">
      <c r="A37" s="15" t="s">
        <v>1368</v>
      </c>
      <c r="B37" s="15" t="s">
        <v>991</v>
      </c>
      <c r="C37" s="34" t="s">
        <v>39</v>
      </c>
    </row>
    <row r="38" spans="1:3">
      <c r="A38" s="15" t="s">
        <v>1381</v>
      </c>
      <c r="B38" s="15" t="s">
        <v>992</v>
      </c>
      <c r="C38" s="34" t="s">
        <v>39</v>
      </c>
    </row>
    <row r="39" spans="1:3">
      <c r="A39" s="15" t="s">
        <v>1385</v>
      </c>
      <c r="B39" s="15" t="s">
        <v>998</v>
      </c>
      <c r="C39" s="34" t="s">
        <v>39</v>
      </c>
    </row>
    <row r="40" spans="1:3">
      <c r="A40" s="15" t="s">
        <v>1392</v>
      </c>
      <c r="B40" s="15" t="s">
        <v>1001</v>
      </c>
      <c r="C40" s="34" t="s">
        <v>39</v>
      </c>
    </row>
    <row r="41" spans="1:3">
      <c r="A41" s="15" t="s">
        <v>1404</v>
      </c>
      <c r="B41" s="15" t="s">
        <v>1005</v>
      </c>
      <c r="C41" s="34" t="s">
        <v>39</v>
      </c>
    </row>
    <row r="42" spans="1:3">
      <c r="A42" s="15" t="s">
        <v>1347</v>
      </c>
      <c r="B42" s="15" t="s">
        <v>187</v>
      </c>
      <c r="C42" s="34" t="s">
        <v>39</v>
      </c>
    </row>
    <row r="43" spans="1:3">
      <c r="A43" s="15" t="s">
        <v>1533</v>
      </c>
      <c r="B43" s="15" t="s">
        <v>327</v>
      </c>
      <c r="C43" s="34" t="s">
        <v>39</v>
      </c>
    </row>
    <row r="44" spans="1:3">
      <c r="A44" s="15" t="s">
        <v>1541</v>
      </c>
      <c r="B44" s="15" t="s">
        <v>157</v>
      </c>
      <c r="C44" s="34" t="s">
        <v>39</v>
      </c>
    </row>
    <row r="45" spans="1:3">
      <c r="A45" s="15" t="s">
        <v>1542</v>
      </c>
      <c r="B45" s="15" t="s">
        <v>160</v>
      </c>
      <c r="C45" s="34" t="s">
        <v>39</v>
      </c>
    </row>
    <row r="46" spans="1:3">
      <c r="A46" s="15" t="s">
        <v>1549</v>
      </c>
      <c r="B46" s="15" t="s">
        <v>169</v>
      </c>
      <c r="C46" s="34" t="s">
        <v>39</v>
      </c>
    </row>
    <row r="47" spans="1:3">
      <c r="A47" s="15" t="s">
        <v>1553</v>
      </c>
      <c r="B47" s="15" t="s">
        <v>173</v>
      </c>
      <c r="C47" s="34" t="s">
        <v>39</v>
      </c>
    </row>
    <row r="48" spans="1:3">
      <c r="A48" s="15" t="s">
        <v>1558</v>
      </c>
      <c r="B48" s="15" t="s">
        <v>178</v>
      </c>
      <c r="C48" s="34" t="s">
        <v>39</v>
      </c>
    </row>
    <row r="49" spans="1:3">
      <c r="A49" s="15" t="s">
        <v>1566</v>
      </c>
      <c r="B49" s="15" t="s">
        <v>715</v>
      </c>
      <c r="C49" s="34" t="s">
        <v>39</v>
      </c>
    </row>
    <row r="50" spans="1:3">
      <c r="A50" s="15" t="s">
        <v>1574</v>
      </c>
      <c r="B50" s="15" t="s">
        <v>181</v>
      </c>
      <c r="C50" s="34" t="s">
        <v>39</v>
      </c>
    </row>
    <row r="51" spans="1:3">
      <c r="A51" s="15" t="s">
        <v>1578</v>
      </c>
      <c r="B51" s="15" t="s">
        <v>183</v>
      </c>
      <c r="C51" s="34" t="s">
        <v>39</v>
      </c>
    </row>
    <row r="52" spans="1:3">
      <c r="A52" s="15" t="s">
        <v>1579</v>
      </c>
      <c r="B52" s="15" t="s">
        <v>184</v>
      </c>
      <c r="C52" s="34" t="s">
        <v>39</v>
      </c>
    </row>
    <row r="53" spans="1:3">
      <c r="A53" s="15" t="s">
        <v>1342</v>
      </c>
      <c r="B53" s="15" t="s">
        <v>192</v>
      </c>
      <c r="C53" s="34" t="s">
        <v>39</v>
      </c>
    </row>
    <row r="54" spans="1:3">
      <c r="A54" s="15" t="s">
        <v>1328</v>
      </c>
      <c r="B54" s="15" t="s">
        <v>198</v>
      </c>
      <c r="C54" s="34" t="s">
        <v>39</v>
      </c>
    </row>
    <row r="55" spans="1:3">
      <c r="A55" s="15" t="s">
        <v>1338</v>
      </c>
      <c r="B55" s="15" t="s">
        <v>221</v>
      </c>
      <c r="C55" s="34" t="s">
        <v>39</v>
      </c>
    </row>
    <row r="56" spans="1:3">
      <c r="A56" s="15" t="s">
        <v>1396</v>
      </c>
      <c r="B56" s="15" t="s">
        <v>226</v>
      </c>
      <c r="C56" s="34" t="s">
        <v>39</v>
      </c>
    </row>
    <row r="57" spans="1:3">
      <c r="A57" s="15" t="s">
        <v>1867</v>
      </c>
      <c r="B57" s="15" t="s">
        <v>1866</v>
      </c>
      <c r="C57" s="34" t="s">
        <v>39</v>
      </c>
    </row>
    <row r="58" spans="1:3">
      <c r="A58" s="15" t="s">
        <v>1346</v>
      </c>
      <c r="B58" s="15" t="s">
        <v>224</v>
      </c>
      <c r="C58" s="34" t="s">
        <v>39</v>
      </c>
    </row>
    <row r="59" spans="1:3">
      <c r="A59" s="15" t="s">
        <v>1376</v>
      </c>
      <c r="B59" s="15" t="s">
        <v>93</v>
      </c>
      <c r="C59" s="34" t="s">
        <v>39</v>
      </c>
    </row>
    <row r="60" spans="1:3">
      <c r="A60" s="15" t="s">
        <v>1372</v>
      </c>
      <c r="B60" s="15" t="s">
        <v>217</v>
      </c>
      <c r="C60" s="34" t="s">
        <v>39</v>
      </c>
    </row>
    <row r="61" spans="1:3">
      <c r="A61" s="15" t="s">
        <v>1382</v>
      </c>
      <c r="B61" s="15" t="s">
        <v>215</v>
      </c>
      <c r="C61" s="34" t="s">
        <v>39</v>
      </c>
    </row>
    <row r="62" spans="1:3">
      <c r="A62" s="15" t="s">
        <v>1360</v>
      </c>
      <c r="B62" s="15" t="s">
        <v>237</v>
      </c>
      <c r="C62" s="34" t="s">
        <v>39</v>
      </c>
    </row>
    <row r="63" spans="1:3">
      <c r="A63" s="15" t="s">
        <v>1365</v>
      </c>
      <c r="B63" s="15" t="s">
        <v>285</v>
      </c>
      <c r="C63" s="34" t="s">
        <v>39</v>
      </c>
    </row>
    <row r="64" spans="1:3">
      <c r="A64" s="15" t="s">
        <v>1401</v>
      </c>
      <c r="B64" s="15" t="s">
        <v>249</v>
      </c>
      <c r="C64" s="34" t="s">
        <v>39</v>
      </c>
    </row>
    <row r="65" spans="1:3">
      <c r="A65" s="15" t="s">
        <v>1358</v>
      </c>
      <c r="B65" s="15" t="s">
        <v>1232</v>
      </c>
      <c r="C65" s="34" t="s">
        <v>39</v>
      </c>
    </row>
    <row r="66" spans="1:3">
      <c r="A66" s="15" t="s">
        <v>1362</v>
      </c>
      <c r="B66" s="15" t="s">
        <v>269</v>
      </c>
      <c r="C66" s="34" t="s">
        <v>39</v>
      </c>
    </row>
    <row r="67" spans="1:3">
      <c r="A67" s="15" t="s">
        <v>1322</v>
      </c>
      <c r="B67" s="15" t="s">
        <v>275</v>
      </c>
      <c r="C67" s="34" t="s">
        <v>39</v>
      </c>
    </row>
    <row r="68" spans="1:3">
      <c r="A68" s="15" t="s">
        <v>1345</v>
      </c>
      <c r="B68" s="15" t="s">
        <v>234</v>
      </c>
      <c r="C68" s="34" t="s">
        <v>39</v>
      </c>
    </row>
    <row r="69" spans="1:3">
      <c r="A69" s="15" t="s">
        <v>1364</v>
      </c>
      <c r="B69" s="15" t="s">
        <v>281</v>
      </c>
      <c r="C69" s="34" t="s">
        <v>39</v>
      </c>
    </row>
    <row r="70" spans="1:3">
      <c r="A70" s="15" t="s">
        <v>1375</v>
      </c>
      <c r="B70" s="15" t="s">
        <v>803</v>
      </c>
      <c r="C70" s="34" t="s">
        <v>39</v>
      </c>
    </row>
    <row r="71" spans="1:3">
      <c r="A71" s="15" t="s">
        <v>1323</v>
      </c>
      <c r="B71" s="15" t="s">
        <v>287</v>
      </c>
      <c r="C71" s="34" t="s">
        <v>39</v>
      </c>
    </row>
    <row r="72" spans="1:3">
      <c r="A72" s="15" t="s">
        <v>1348</v>
      </c>
      <c r="B72" s="15" t="s">
        <v>289</v>
      </c>
      <c r="C72" s="34" t="s">
        <v>39</v>
      </c>
    </row>
    <row r="73" spans="1:3">
      <c r="A73" s="15" t="s">
        <v>1356</v>
      </c>
      <c r="B73" s="15" t="s">
        <v>291</v>
      </c>
      <c r="C73" s="34" t="s">
        <v>39</v>
      </c>
    </row>
    <row r="74" spans="1:3">
      <c r="A74" s="15" t="s">
        <v>1334</v>
      </c>
      <c r="B74" s="15" t="s">
        <v>297</v>
      </c>
      <c r="C74" s="34" t="s">
        <v>39</v>
      </c>
    </row>
    <row r="75" spans="1:3">
      <c r="A75" s="15" t="s">
        <v>1339</v>
      </c>
      <c r="B75" s="15" t="s">
        <v>301</v>
      </c>
      <c r="C75" s="34" t="s">
        <v>39</v>
      </c>
    </row>
    <row r="76" spans="1:3">
      <c r="A76" s="15" t="s">
        <v>1341</v>
      </c>
      <c r="B76" s="15" t="s">
        <v>302</v>
      </c>
      <c r="C76" s="34" t="s">
        <v>39</v>
      </c>
    </row>
    <row r="77" spans="1:3">
      <c r="A77" s="15" t="s">
        <v>1378</v>
      </c>
      <c r="B77" s="15" t="s">
        <v>304</v>
      </c>
      <c r="C77" s="34" t="s">
        <v>39</v>
      </c>
    </row>
    <row r="78" spans="1:3">
      <c r="A78" s="15" t="s">
        <v>1534</v>
      </c>
      <c r="B78" s="15" t="s">
        <v>305</v>
      </c>
      <c r="C78" s="34" t="s">
        <v>39</v>
      </c>
    </row>
    <row r="79" spans="1:3">
      <c r="A79" s="15" t="s">
        <v>1536</v>
      </c>
      <c r="B79" s="15" t="s">
        <v>136</v>
      </c>
      <c r="C79" s="34" t="s">
        <v>39</v>
      </c>
    </row>
    <row r="80" spans="1:3">
      <c r="A80" s="15" t="s">
        <v>1576</v>
      </c>
      <c r="B80" s="15" t="s">
        <v>313</v>
      </c>
      <c r="C80" s="34" t="s">
        <v>39</v>
      </c>
    </row>
    <row r="81" spans="1:3">
      <c r="A81" s="15" t="s">
        <v>1332</v>
      </c>
      <c r="B81" s="15" t="s">
        <v>317</v>
      </c>
      <c r="C81" s="34" t="s">
        <v>39</v>
      </c>
    </row>
    <row r="82" spans="1:3">
      <c r="A82" s="15" t="s">
        <v>1371</v>
      </c>
      <c r="B82" s="15" t="s">
        <v>320</v>
      </c>
      <c r="C82" s="34" t="s">
        <v>39</v>
      </c>
    </row>
    <row r="83" spans="1:3">
      <c r="A83" s="15" t="s">
        <v>1320</v>
      </c>
      <c r="B83" s="15" t="s">
        <v>321</v>
      </c>
      <c r="C83" s="34" t="s">
        <v>39</v>
      </c>
    </row>
    <row r="84" spans="1:3">
      <c r="A84" s="15" t="s">
        <v>1330</v>
      </c>
      <c r="B84" s="15" t="s">
        <v>323</v>
      </c>
      <c r="C84" s="34" t="s">
        <v>39</v>
      </c>
    </row>
    <row r="85" spans="1:3">
      <c r="A85" s="15" t="s">
        <v>1335</v>
      </c>
      <c r="B85" s="15" t="s">
        <v>154</v>
      </c>
      <c r="C85" s="34" t="s">
        <v>39</v>
      </c>
    </row>
    <row r="86" spans="1:3">
      <c r="A86" s="15" t="s">
        <v>1336</v>
      </c>
      <c r="B86" s="15" t="s">
        <v>266</v>
      </c>
      <c r="C86" s="34" t="s">
        <v>39</v>
      </c>
    </row>
    <row r="87" spans="1:3">
      <c r="A87" s="15" t="s">
        <v>1337</v>
      </c>
      <c r="B87" s="15" t="s">
        <v>328</v>
      </c>
      <c r="C87" s="34" t="s">
        <v>39</v>
      </c>
    </row>
    <row r="88" spans="1:3">
      <c r="A88" s="15" t="s">
        <v>1440</v>
      </c>
      <c r="B88" s="15" t="s">
        <v>634</v>
      </c>
      <c r="C88" s="34" t="s">
        <v>39</v>
      </c>
    </row>
    <row r="89" spans="1:3">
      <c r="A89" s="15" t="s">
        <v>1609</v>
      </c>
      <c r="B89" s="15" t="s">
        <v>1994</v>
      </c>
      <c r="C89" s="34" t="s">
        <v>39</v>
      </c>
    </row>
    <row r="90" spans="1:3">
      <c r="A90" s="15" t="s">
        <v>1366</v>
      </c>
      <c r="B90" s="15" t="s">
        <v>987</v>
      </c>
      <c r="C90" s="34" t="s">
        <v>39</v>
      </c>
    </row>
    <row r="91" spans="1:3">
      <c r="A91" s="15" t="s">
        <v>1525</v>
      </c>
      <c r="B91" s="15" t="s">
        <v>657</v>
      </c>
      <c r="C91" s="34" t="s">
        <v>39</v>
      </c>
    </row>
    <row r="92" spans="1:3">
      <c r="A92" s="15" t="s">
        <v>1481</v>
      </c>
      <c r="B92" s="15" t="s">
        <v>520</v>
      </c>
      <c r="C92" s="34" t="s">
        <v>39</v>
      </c>
    </row>
    <row r="93" spans="1:3">
      <c r="A93" s="15" t="s">
        <v>1499</v>
      </c>
      <c r="B93" s="15" t="s">
        <v>539</v>
      </c>
      <c r="C93" s="34" t="s">
        <v>39</v>
      </c>
    </row>
    <row r="94" spans="1:3">
      <c r="A94" s="15" t="s">
        <v>1512</v>
      </c>
      <c r="B94" s="15" t="s">
        <v>831</v>
      </c>
      <c r="C94" s="34" t="s">
        <v>39</v>
      </c>
    </row>
    <row r="95" spans="1:3">
      <c r="A95" s="15" t="s">
        <v>1584</v>
      </c>
      <c r="B95" s="15" t="s">
        <v>101</v>
      </c>
      <c r="C95" s="34" t="s">
        <v>39</v>
      </c>
    </row>
    <row r="96" spans="1:3">
      <c r="A96" s="15" t="s">
        <v>1468</v>
      </c>
      <c r="B96" s="15" t="s">
        <v>497</v>
      </c>
      <c r="C96" s="34" t="s">
        <v>39</v>
      </c>
    </row>
    <row r="97" spans="1:3">
      <c r="A97" s="15" t="s">
        <v>1363</v>
      </c>
      <c r="B97" s="15" t="s">
        <v>231</v>
      </c>
      <c r="C97" s="34" t="s">
        <v>39</v>
      </c>
    </row>
    <row r="98" spans="1:3">
      <c r="A98" s="15" t="s">
        <v>1394</v>
      </c>
      <c r="B98" s="15" t="s">
        <v>263</v>
      </c>
      <c r="C98" s="34" t="s">
        <v>39</v>
      </c>
    </row>
    <row r="99" spans="1:3">
      <c r="A99" s="15" t="s">
        <v>1331</v>
      </c>
      <c r="B99" s="15" t="s">
        <v>602</v>
      </c>
      <c r="C99" s="34" t="s">
        <v>39</v>
      </c>
    </row>
    <row r="100" spans="1:3">
      <c r="A100" s="15" t="s">
        <v>1349</v>
      </c>
      <c r="B100" s="15" t="s">
        <v>604</v>
      </c>
      <c r="C100" s="34" t="s">
        <v>39</v>
      </c>
    </row>
    <row r="101" spans="1:3">
      <c r="A101" s="15" t="s">
        <v>1389</v>
      </c>
      <c r="B101" s="15" t="s">
        <v>612</v>
      </c>
      <c r="C101" s="34" t="s">
        <v>39</v>
      </c>
    </row>
    <row r="102" spans="1:3">
      <c r="A102" s="15" t="s">
        <v>1410</v>
      </c>
      <c r="B102" s="15" t="s">
        <v>621</v>
      </c>
      <c r="C102" s="34" t="s">
        <v>39</v>
      </c>
    </row>
    <row r="103" spans="1:3">
      <c r="A103" s="15" t="s">
        <v>1411</v>
      </c>
      <c r="B103" s="15" t="s">
        <v>623</v>
      </c>
      <c r="C103" s="34" t="s">
        <v>39</v>
      </c>
    </row>
    <row r="104" spans="1:3">
      <c r="A104" s="15" t="s">
        <v>1415</v>
      </c>
      <c r="B104" s="15" t="s">
        <v>624</v>
      </c>
      <c r="C104" s="34" t="s">
        <v>39</v>
      </c>
    </row>
    <row r="105" spans="1:3">
      <c r="A105" s="15" t="s">
        <v>1423</v>
      </c>
      <c r="B105" s="15" t="s">
        <v>626</v>
      </c>
      <c r="C105" s="34" t="s">
        <v>39</v>
      </c>
    </row>
    <row r="106" spans="1:3">
      <c r="A106" s="15" t="s">
        <v>1425</v>
      </c>
      <c r="B106" s="15" t="s">
        <v>628</v>
      </c>
      <c r="C106" s="34" t="s">
        <v>39</v>
      </c>
    </row>
    <row r="107" spans="1:3">
      <c r="A107" s="15" t="s">
        <v>1428</v>
      </c>
      <c r="B107" s="15" t="s">
        <v>630</v>
      </c>
      <c r="C107" s="34" t="s">
        <v>39</v>
      </c>
    </row>
    <row r="108" spans="1:3">
      <c r="A108" s="15" t="s">
        <v>1430</v>
      </c>
      <c r="B108" s="15" t="s">
        <v>632</v>
      </c>
      <c r="C108" s="34" t="s">
        <v>39</v>
      </c>
    </row>
    <row r="109" spans="1:3">
      <c r="A109" s="15" t="s">
        <v>1435</v>
      </c>
      <c r="B109" s="15" t="s">
        <v>633</v>
      </c>
      <c r="C109" s="34" t="s">
        <v>39</v>
      </c>
    </row>
    <row r="110" spans="1:3">
      <c r="A110" s="15" t="s">
        <v>1444</v>
      </c>
      <c r="B110" s="15" t="s">
        <v>636</v>
      </c>
      <c r="C110" s="34" t="s">
        <v>39</v>
      </c>
    </row>
    <row r="111" spans="1:3">
      <c r="A111" s="15" t="s">
        <v>1445</v>
      </c>
      <c r="B111" s="15" t="s">
        <v>637</v>
      </c>
      <c r="C111" s="34" t="s">
        <v>39</v>
      </c>
    </row>
    <row r="112" spans="1:3">
      <c r="A112" s="15" t="s">
        <v>1604</v>
      </c>
      <c r="B112" s="15" t="s">
        <v>1025</v>
      </c>
      <c r="C112" s="34" t="s">
        <v>39</v>
      </c>
    </row>
    <row r="113" spans="1:3">
      <c r="A113" s="15" t="s">
        <v>1452</v>
      </c>
      <c r="B113" s="15" t="s">
        <v>641</v>
      </c>
      <c r="C113" s="34" t="s">
        <v>39</v>
      </c>
    </row>
    <row r="114" spans="1:3">
      <c r="A114" s="15" t="s">
        <v>1605</v>
      </c>
      <c r="B114" s="15" t="s">
        <v>1028</v>
      </c>
      <c r="C114" s="34" t="s">
        <v>39</v>
      </c>
    </row>
    <row r="115" spans="1:3">
      <c r="A115" s="15" t="s">
        <v>1453</v>
      </c>
      <c r="B115" s="15" t="s">
        <v>642</v>
      </c>
      <c r="C115" s="34" t="s">
        <v>39</v>
      </c>
    </row>
    <row r="116" spans="1:3">
      <c r="A116" s="15" t="s">
        <v>1457</v>
      </c>
      <c r="B116" s="15" t="s">
        <v>647</v>
      </c>
      <c r="C116" s="34" t="s">
        <v>39</v>
      </c>
    </row>
    <row r="117" spans="1:3">
      <c r="A117" s="15" t="s">
        <v>1461</v>
      </c>
      <c r="B117" s="15" t="s">
        <v>651</v>
      </c>
      <c r="C117" s="34" t="s">
        <v>39</v>
      </c>
    </row>
    <row r="118" spans="1:3">
      <c r="A118" s="15" t="s">
        <v>1482</v>
      </c>
      <c r="B118" s="15" t="s">
        <v>659</v>
      </c>
      <c r="C118" s="34" t="s">
        <v>39</v>
      </c>
    </row>
    <row r="119" spans="1:3">
      <c r="A119" s="15" t="s">
        <v>1489</v>
      </c>
      <c r="B119" s="15" t="s">
        <v>661</v>
      </c>
      <c r="C119" s="34" t="s">
        <v>39</v>
      </c>
    </row>
    <row r="120" spans="1:3">
      <c r="A120" s="15" t="s">
        <v>1498</v>
      </c>
      <c r="B120" s="15" t="s">
        <v>663</v>
      </c>
      <c r="C120" s="34" t="s">
        <v>39</v>
      </c>
    </row>
    <row r="121" spans="1:3">
      <c r="A121" s="15" t="s">
        <v>1503</v>
      </c>
      <c r="B121" s="15" t="s">
        <v>667</v>
      </c>
      <c r="C121" s="34" t="s">
        <v>39</v>
      </c>
    </row>
    <row r="122" spans="1:3">
      <c r="A122" s="15" t="s">
        <v>1606</v>
      </c>
      <c r="B122" s="15" t="s">
        <v>1295</v>
      </c>
      <c r="C122" s="34" t="s">
        <v>39</v>
      </c>
    </row>
    <row r="123" spans="1:3">
      <c r="A123" s="15" t="s">
        <v>1511</v>
      </c>
      <c r="B123" s="15" t="s">
        <v>606</v>
      </c>
      <c r="C123" s="34" t="s">
        <v>39</v>
      </c>
    </row>
    <row r="124" spans="1:3">
      <c r="A124" s="15" t="s">
        <v>1513</v>
      </c>
      <c r="B124" s="15" t="s">
        <v>671</v>
      </c>
      <c r="C124" s="34" t="s">
        <v>39</v>
      </c>
    </row>
    <row r="125" spans="1:3">
      <c r="A125" s="15" t="s">
        <v>1518</v>
      </c>
      <c r="B125" s="15" t="s">
        <v>143</v>
      </c>
      <c r="C125" s="34" t="s">
        <v>39</v>
      </c>
    </row>
    <row r="126" spans="1:3">
      <c r="A126" s="15" t="s">
        <v>1519</v>
      </c>
      <c r="B126" s="15" t="s">
        <v>675</v>
      </c>
      <c r="C126" s="34" t="s">
        <v>39</v>
      </c>
    </row>
    <row r="127" spans="1:3">
      <c r="A127" s="15" t="s">
        <v>1327</v>
      </c>
      <c r="B127" s="15" t="s">
        <v>683</v>
      </c>
      <c r="C127" s="34" t="s">
        <v>39</v>
      </c>
    </row>
    <row r="128" spans="1:3">
      <c r="A128" s="15" t="s">
        <v>1377</v>
      </c>
      <c r="B128" s="15" t="s">
        <v>692</v>
      </c>
      <c r="C128" s="34" t="s">
        <v>39</v>
      </c>
    </row>
    <row r="129" spans="1:3">
      <c r="A129" s="15" t="s">
        <v>1391</v>
      </c>
      <c r="B129" s="15" t="s">
        <v>559</v>
      </c>
      <c r="C129" s="34" t="s">
        <v>39</v>
      </c>
    </row>
    <row r="130" spans="1:3">
      <c r="A130" s="15" t="s">
        <v>1521</v>
      </c>
      <c r="B130" s="15" t="s">
        <v>591</v>
      </c>
      <c r="C130" s="34" t="s">
        <v>39</v>
      </c>
    </row>
    <row r="131" spans="1:3">
      <c r="A131" s="15" t="s">
        <v>1352</v>
      </c>
      <c r="B131" s="15" t="s">
        <v>699</v>
      </c>
      <c r="C131" s="34" t="s">
        <v>39</v>
      </c>
    </row>
    <row r="132" spans="1:3">
      <c r="A132" s="15" t="s">
        <v>1398</v>
      </c>
      <c r="B132" s="15" t="s">
        <v>701</v>
      </c>
      <c r="C132" s="34" t="s">
        <v>39</v>
      </c>
    </row>
    <row r="133" spans="1:3">
      <c r="A133" s="15" t="s">
        <v>1351</v>
      </c>
      <c r="B133" s="15" t="s">
        <v>706</v>
      </c>
      <c r="C133" s="34" t="s">
        <v>39</v>
      </c>
    </row>
    <row r="134" spans="1:3">
      <c r="A134" s="15" t="s">
        <v>1340</v>
      </c>
      <c r="B134" s="15" t="s">
        <v>710</v>
      </c>
      <c r="C134" s="34" t="s">
        <v>39</v>
      </c>
    </row>
    <row r="135" spans="1:3">
      <c r="A135" s="15" t="s">
        <v>1370</v>
      </c>
      <c r="B135" s="15" t="s">
        <v>716</v>
      </c>
      <c r="C135" s="34" t="s">
        <v>39</v>
      </c>
    </row>
    <row r="136" spans="1:3">
      <c r="A136" s="15" t="s">
        <v>1373</v>
      </c>
      <c r="B136" s="15" t="s">
        <v>717</v>
      </c>
      <c r="C136" s="34" t="s">
        <v>39</v>
      </c>
    </row>
    <row r="137" spans="1:3">
      <c r="A137" s="15" t="s">
        <v>1380</v>
      </c>
      <c r="B137" s="15" t="s">
        <v>719</v>
      </c>
      <c r="C137" s="34" t="s">
        <v>39</v>
      </c>
    </row>
    <row r="138" spans="1:3">
      <c r="A138" s="15" t="s">
        <v>1397</v>
      </c>
      <c r="B138" s="15" t="s">
        <v>722</v>
      </c>
      <c r="C138" s="34" t="s">
        <v>39</v>
      </c>
    </row>
    <row r="139" spans="1:3">
      <c r="A139" s="15" t="s">
        <v>1326</v>
      </c>
      <c r="B139" s="15" t="s">
        <v>725</v>
      </c>
      <c r="C139" s="34" t="s">
        <v>39</v>
      </c>
    </row>
    <row r="140" spans="1:3">
      <c r="A140" s="15" t="s">
        <v>1361</v>
      </c>
      <c r="B140" s="15" t="s">
        <v>729</v>
      </c>
      <c r="C140" s="34" t="s">
        <v>39</v>
      </c>
    </row>
    <row r="141" spans="1:3">
      <c r="A141" s="15" t="s">
        <v>1374</v>
      </c>
      <c r="B141" s="15" t="s">
        <v>731</v>
      </c>
      <c r="C141" s="34" t="s">
        <v>39</v>
      </c>
    </row>
    <row r="142" spans="1:3">
      <c r="A142" s="15" t="s">
        <v>1344</v>
      </c>
      <c r="B142" s="15" t="s">
        <v>977</v>
      </c>
      <c r="C142" s="34" t="s">
        <v>39</v>
      </c>
    </row>
    <row r="143" spans="1:3">
      <c r="A143" s="16" t="s">
        <v>1353</v>
      </c>
      <c r="B143" s="15" t="s">
        <v>795</v>
      </c>
      <c r="C143" s="34" t="s">
        <v>39</v>
      </c>
    </row>
    <row r="144" spans="1:3">
      <c r="A144" s="15" t="s">
        <v>1593</v>
      </c>
      <c r="B144" s="15" t="s">
        <v>126</v>
      </c>
      <c r="C144" s="34" t="s">
        <v>39</v>
      </c>
    </row>
    <row r="145" spans="1:3">
      <c r="A145" s="15" t="s">
        <v>1492</v>
      </c>
      <c r="B145" s="15" t="s">
        <v>531</v>
      </c>
      <c r="C145" s="34" t="s">
        <v>39</v>
      </c>
    </row>
    <row r="146" spans="1:3">
      <c r="A146" s="15" t="s">
        <v>1379</v>
      </c>
      <c r="B146" s="15" t="s">
        <v>806</v>
      </c>
      <c r="C146" s="34" t="s">
        <v>39</v>
      </c>
    </row>
    <row r="147" spans="1:3">
      <c r="A147" s="15" t="s">
        <v>1386</v>
      </c>
      <c r="B147" s="15" t="s">
        <v>808</v>
      </c>
      <c r="C147" s="34" t="s">
        <v>39</v>
      </c>
    </row>
    <row r="148" spans="1:3">
      <c r="A148" s="15" t="s">
        <v>1531</v>
      </c>
      <c r="B148" s="15" t="s">
        <v>740</v>
      </c>
      <c r="C148" s="34" t="s">
        <v>39</v>
      </c>
    </row>
    <row r="149" spans="1:3">
      <c r="A149" s="15" t="s">
        <v>1532</v>
      </c>
      <c r="B149" s="15" t="s">
        <v>742</v>
      </c>
      <c r="C149" s="34" t="s">
        <v>39</v>
      </c>
    </row>
    <row r="150" spans="1:3">
      <c r="A150" s="15" t="s">
        <v>1547</v>
      </c>
      <c r="B150" s="15" t="s">
        <v>752</v>
      </c>
      <c r="C150" s="34" t="s">
        <v>39</v>
      </c>
    </row>
    <row r="151" spans="1:3">
      <c r="A151" s="15" t="s">
        <v>1570</v>
      </c>
      <c r="B151" s="15" t="s">
        <v>762</v>
      </c>
      <c r="C151" s="34" t="s">
        <v>39</v>
      </c>
    </row>
    <row r="152" spans="1:3">
      <c r="A152" s="15" t="s">
        <v>1418</v>
      </c>
      <c r="B152" s="15" t="s">
        <v>376</v>
      </c>
      <c r="C152" s="34" t="s">
        <v>39</v>
      </c>
    </row>
    <row r="153" spans="1:3">
      <c r="A153" s="15" t="s">
        <v>1447</v>
      </c>
      <c r="B153" s="15" t="s">
        <v>443</v>
      </c>
      <c r="C153" s="34" t="s">
        <v>39</v>
      </c>
    </row>
    <row r="154" spans="1:3">
      <c r="A154" s="15" t="s">
        <v>1475</v>
      </c>
      <c r="B154" s="15" t="s">
        <v>508</v>
      </c>
      <c r="C154" s="34" t="s">
        <v>39</v>
      </c>
    </row>
    <row r="155" spans="1:3">
      <c r="A155" s="15" t="s">
        <v>1414</v>
      </c>
      <c r="B155" s="15" t="s">
        <v>372</v>
      </c>
      <c r="C155" s="34" t="s">
        <v>39</v>
      </c>
    </row>
    <row r="156" spans="1:3">
      <c r="A156" s="15" t="s">
        <v>1478</v>
      </c>
      <c r="B156" s="15" t="s">
        <v>516</v>
      </c>
      <c r="C156" s="34" t="s">
        <v>39</v>
      </c>
    </row>
    <row r="157" spans="1:3">
      <c r="A157" s="15" t="s">
        <v>1508</v>
      </c>
      <c r="B157" s="15" t="s">
        <v>557</v>
      </c>
      <c r="C157" s="34" t="s">
        <v>39</v>
      </c>
    </row>
    <row r="158" spans="1:3">
      <c r="A158" s="15" t="s">
        <v>1406</v>
      </c>
      <c r="B158" s="15" t="s">
        <v>344</v>
      </c>
      <c r="C158" s="34" t="s">
        <v>39</v>
      </c>
    </row>
    <row r="159" spans="1:3">
      <c r="A159" s="15" t="s">
        <v>1409</v>
      </c>
      <c r="B159" s="15" t="s">
        <v>359</v>
      </c>
      <c r="C159" s="34" t="s">
        <v>39</v>
      </c>
    </row>
    <row r="160" spans="1:3">
      <c r="A160" s="15" t="s">
        <v>1995</v>
      </c>
      <c r="B160" s="15" t="s">
        <v>362</v>
      </c>
      <c r="C160" s="34" t="s">
        <v>39</v>
      </c>
    </row>
    <row r="161" spans="1:3">
      <c r="A161" s="15" t="s">
        <v>1419</v>
      </c>
      <c r="B161" s="15" t="s">
        <v>380</v>
      </c>
      <c r="C161" s="34" t="s">
        <v>39</v>
      </c>
    </row>
    <row r="162" spans="1:3">
      <c r="A162" s="15" t="s">
        <v>1424</v>
      </c>
      <c r="B162" s="15" t="s">
        <v>384</v>
      </c>
      <c r="C162" s="34" t="s">
        <v>39</v>
      </c>
    </row>
    <row r="163" spans="1:3">
      <c r="A163" s="15" t="s">
        <v>1426</v>
      </c>
      <c r="B163" s="15" t="s">
        <v>388</v>
      </c>
      <c r="C163" s="34" t="s">
        <v>39</v>
      </c>
    </row>
    <row r="164" spans="1:3">
      <c r="A164" s="15" t="s">
        <v>1454</v>
      </c>
      <c r="B164" s="15" t="s">
        <v>456</v>
      </c>
      <c r="C164" s="34" t="s">
        <v>39</v>
      </c>
    </row>
    <row r="165" spans="1:3">
      <c r="A165" s="15" t="s">
        <v>1456</v>
      </c>
      <c r="B165" s="15" t="s">
        <v>469</v>
      </c>
      <c r="C165" s="34" t="s">
        <v>39</v>
      </c>
    </row>
    <row r="166" spans="1:3">
      <c r="A166" s="15" t="s">
        <v>1459</v>
      </c>
      <c r="B166" s="15" t="s">
        <v>205</v>
      </c>
      <c r="C166" s="34" t="s">
        <v>39</v>
      </c>
    </row>
    <row r="167" spans="1:3">
      <c r="A167" s="15" t="s">
        <v>1462</v>
      </c>
      <c r="B167" s="15" t="s">
        <v>485</v>
      </c>
      <c r="C167" s="34" t="s">
        <v>39</v>
      </c>
    </row>
    <row r="168" spans="1:3">
      <c r="A168" s="15" t="s">
        <v>1464</v>
      </c>
      <c r="B168" s="15" t="s">
        <v>492</v>
      </c>
      <c r="C168" s="34" t="s">
        <v>39</v>
      </c>
    </row>
    <row r="169" spans="1:3">
      <c r="A169" s="15" t="s">
        <v>1477</v>
      </c>
      <c r="B169" s="15" t="s">
        <v>512</v>
      </c>
      <c r="C169" s="34" t="s">
        <v>39</v>
      </c>
    </row>
    <row r="170" spans="1:3">
      <c r="A170" s="15" t="s">
        <v>1484</v>
      </c>
      <c r="B170" s="15" t="s">
        <v>522</v>
      </c>
      <c r="C170" s="34" t="s">
        <v>39</v>
      </c>
    </row>
    <row r="171" spans="1:3">
      <c r="A171" s="15" t="s">
        <v>1493</v>
      </c>
      <c r="B171" s="15" t="s">
        <v>533</v>
      </c>
      <c r="C171" s="34" t="s">
        <v>39</v>
      </c>
    </row>
    <row r="172" spans="1:3">
      <c r="A172" s="15" t="s">
        <v>1509</v>
      </c>
      <c r="B172" s="15" t="s">
        <v>564</v>
      </c>
      <c r="C172" s="34" t="s">
        <v>39</v>
      </c>
    </row>
    <row r="173" spans="1:3">
      <c r="A173" s="15" t="s">
        <v>1517</v>
      </c>
      <c r="B173" s="15" t="s">
        <v>579</v>
      </c>
      <c r="C173" s="34" t="s">
        <v>39</v>
      </c>
    </row>
    <row r="174" spans="1:3">
      <c r="A174" s="15" t="s">
        <v>1417</v>
      </c>
      <c r="B174" s="15" t="s">
        <v>375</v>
      </c>
      <c r="C174" s="34" t="s">
        <v>39</v>
      </c>
    </row>
    <row r="175" spans="1:3">
      <c r="A175" s="15" t="s">
        <v>1432</v>
      </c>
      <c r="B175" s="15" t="s">
        <v>786</v>
      </c>
      <c r="C175" s="34" t="s">
        <v>39</v>
      </c>
    </row>
    <row r="176" spans="1:3">
      <c r="A176" s="15" t="s">
        <v>1451</v>
      </c>
      <c r="B176" s="15" t="s">
        <v>446</v>
      </c>
      <c r="C176" s="34" t="s">
        <v>39</v>
      </c>
    </row>
    <row r="177" spans="1:3">
      <c r="A177" s="15" t="s">
        <v>1479</v>
      </c>
      <c r="B177" s="15" t="s">
        <v>517</v>
      </c>
      <c r="C177" s="34" t="s">
        <v>39</v>
      </c>
    </row>
    <row r="178" spans="1:3">
      <c r="A178" s="15" t="s">
        <v>1485</v>
      </c>
      <c r="B178" s="15" t="s">
        <v>805</v>
      </c>
      <c r="C178" s="34" t="s">
        <v>39</v>
      </c>
    </row>
    <row r="179" spans="1:3">
      <c r="A179" s="15" t="s">
        <v>1497</v>
      </c>
      <c r="B179" s="15" t="s">
        <v>538</v>
      </c>
      <c r="C179" s="34" t="s">
        <v>39</v>
      </c>
    </row>
    <row r="180" spans="1:3">
      <c r="A180" s="15" t="s">
        <v>1438</v>
      </c>
      <c r="B180" s="15" t="s">
        <v>420</v>
      </c>
      <c r="C180" s="34" t="s">
        <v>39</v>
      </c>
    </row>
    <row r="181" spans="1:3">
      <c r="A181" s="15" t="s">
        <v>1399</v>
      </c>
      <c r="B181" s="15" t="s">
        <v>957</v>
      </c>
      <c r="C181" s="34" t="s">
        <v>39</v>
      </c>
    </row>
    <row r="182" spans="1:3">
      <c r="A182" s="15" t="s">
        <v>1522</v>
      </c>
      <c r="B182" s="15" t="s">
        <v>593</v>
      </c>
      <c r="C182" s="34" t="s">
        <v>39</v>
      </c>
    </row>
    <row r="183" spans="1:3">
      <c r="A183" s="15" t="s">
        <v>1433</v>
      </c>
      <c r="B183" s="15" t="s">
        <v>405</v>
      </c>
      <c r="C183" s="34" t="s">
        <v>39</v>
      </c>
    </row>
    <row r="184" spans="1:3">
      <c r="A184" s="15" t="s">
        <v>1436</v>
      </c>
      <c r="B184" s="15" t="s">
        <v>415</v>
      </c>
      <c r="C184" s="34" t="s">
        <v>39</v>
      </c>
    </row>
    <row r="185" spans="1:3">
      <c r="A185" s="15" t="s">
        <v>1441</v>
      </c>
      <c r="B185" s="15" t="s">
        <v>431</v>
      </c>
      <c r="C185" s="34" t="s">
        <v>39</v>
      </c>
    </row>
    <row r="186" spans="1:3">
      <c r="A186" s="15" t="s">
        <v>1465</v>
      </c>
      <c r="B186" s="15" t="s">
        <v>493</v>
      </c>
      <c r="C186" s="34" t="s">
        <v>39</v>
      </c>
    </row>
    <row r="187" spans="1:3">
      <c r="A187" s="15" t="s">
        <v>1471</v>
      </c>
      <c r="B187" s="15" t="s">
        <v>501</v>
      </c>
      <c r="C187" s="34" t="s">
        <v>39</v>
      </c>
    </row>
    <row r="188" spans="1:3">
      <c r="A188" s="15" t="s">
        <v>1483</v>
      </c>
      <c r="B188" s="15" t="s">
        <v>521</v>
      </c>
      <c r="C188" s="34" t="s">
        <v>39</v>
      </c>
    </row>
    <row r="189" spans="1:3">
      <c r="A189" s="15" t="s">
        <v>1488</v>
      </c>
      <c r="B189" s="15" t="s">
        <v>527</v>
      </c>
      <c r="C189" s="34" t="s">
        <v>39</v>
      </c>
    </row>
    <row r="190" spans="1:3">
      <c r="A190" s="15" t="s">
        <v>1494</v>
      </c>
      <c r="B190" s="15" t="s">
        <v>535</v>
      </c>
      <c r="C190" s="34" t="s">
        <v>39</v>
      </c>
    </row>
    <row r="191" spans="1:3">
      <c r="A191" s="15" t="s">
        <v>1501</v>
      </c>
      <c r="B191" s="15" t="s">
        <v>540</v>
      </c>
      <c r="C191" s="34" t="s">
        <v>39</v>
      </c>
    </row>
    <row r="192" spans="1:3">
      <c r="A192" s="15" t="s">
        <v>1504</v>
      </c>
      <c r="B192" s="15" t="s">
        <v>550</v>
      </c>
      <c r="C192" s="34" t="s">
        <v>39</v>
      </c>
    </row>
    <row r="193" spans="1:3">
      <c r="A193" s="15" t="s">
        <v>1507</v>
      </c>
      <c r="B193" s="15" t="s">
        <v>816</v>
      </c>
      <c r="C193" s="34" t="s">
        <v>39</v>
      </c>
    </row>
    <row r="194" spans="1:3">
      <c r="A194" s="15" t="s">
        <v>1514</v>
      </c>
      <c r="B194" s="15" t="s">
        <v>569</v>
      </c>
      <c r="C194" s="34" t="s">
        <v>39</v>
      </c>
    </row>
    <row r="195" spans="1:3">
      <c r="A195" s="15" t="s">
        <v>1527</v>
      </c>
      <c r="B195" s="15" t="s">
        <v>583</v>
      </c>
      <c r="C195" s="34" t="s">
        <v>39</v>
      </c>
    </row>
    <row r="196" spans="1:3">
      <c r="A196" s="15" t="s">
        <v>1520</v>
      </c>
      <c r="B196" s="15" t="s">
        <v>589</v>
      </c>
      <c r="C196" s="34" t="s">
        <v>39</v>
      </c>
    </row>
    <row r="197" spans="1:3">
      <c r="A197" s="15" t="s">
        <v>1443</v>
      </c>
      <c r="B197" s="15" t="s">
        <v>435</v>
      </c>
      <c r="C197" s="34" t="s">
        <v>39</v>
      </c>
    </row>
    <row r="198" spans="1:3">
      <c r="A198" s="15" t="s">
        <v>1446</v>
      </c>
      <c r="B198" s="15" t="s">
        <v>442</v>
      </c>
      <c r="C198" s="34" t="s">
        <v>39</v>
      </c>
    </row>
    <row r="199" spans="1:3">
      <c r="A199" s="15" t="s">
        <v>1996</v>
      </c>
      <c r="B199" s="15" t="s">
        <v>483</v>
      </c>
      <c r="C199" s="34" t="s">
        <v>39</v>
      </c>
    </row>
    <row r="200" spans="1:3">
      <c r="A200" s="15" t="s">
        <v>1480</v>
      </c>
      <c r="B200" s="15" t="s">
        <v>519</v>
      </c>
      <c r="C200" s="34" t="s">
        <v>39</v>
      </c>
    </row>
    <row r="201" spans="1:3">
      <c r="A201" s="15" t="s">
        <v>1496</v>
      </c>
      <c r="B201" s="15" t="s">
        <v>537</v>
      </c>
      <c r="C201" s="34" t="s">
        <v>39</v>
      </c>
    </row>
    <row r="202" spans="1:3">
      <c r="A202" s="15" t="s">
        <v>1516</v>
      </c>
      <c r="B202" s="15" t="s">
        <v>572</v>
      </c>
      <c r="C202" s="34" t="s">
        <v>39</v>
      </c>
    </row>
    <row r="203" spans="1:3">
      <c r="A203" s="15" t="s">
        <v>1405</v>
      </c>
      <c r="B203" s="15" t="s">
        <v>349</v>
      </c>
      <c r="C203" s="34" t="s">
        <v>39</v>
      </c>
    </row>
    <row r="204" spans="1:3">
      <c r="A204" s="15" t="s">
        <v>1407</v>
      </c>
      <c r="B204" s="15" t="s">
        <v>356</v>
      </c>
      <c r="C204" s="34" t="s">
        <v>39</v>
      </c>
    </row>
    <row r="205" spans="1:3">
      <c r="A205" s="15" t="s">
        <v>1408</v>
      </c>
      <c r="B205" s="15" t="s">
        <v>358</v>
      </c>
      <c r="C205" s="34" t="s">
        <v>39</v>
      </c>
    </row>
    <row r="206" spans="1:3">
      <c r="A206" s="15" t="s">
        <v>1412</v>
      </c>
      <c r="B206" s="15" t="s">
        <v>365</v>
      </c>
      <c r="C206" s="34" t="s">
        <v>39</v>
      </c>
    </row>
    <row r="207" spans="1:3">
      <c r="A207" s="15" t="s">
        <v>1413</v>
      </c>
      <c r="B207" s="15" t="s">
        <v>368</v>
      </c>
      <c r="C207" s="34" t="s">
        <v>39</v>
      </c>
    </row>
    <row r="208" spans="1:3">
      <c r="A208" s="15" t="s">
        <v>1416</v>
      </c>
      <c r="B208" s="15" t="s">
        <v>373</v>
      </c>
      <c r="C208" s="34" t="s">
        <v>39</v>
      </c>
    </row>
    <row r="209" spans="1:3">
      <c r="A209" s="15" t="s">
        <v>1420</v>
      </c>
      <c r="B209" s="15" t="s">
        <v>381</v>
      </c>
      <c r="C209" s="34" t="s">
        <v>39</v>
      </c>
    </row>
    <row r="210" spans="1:3">
      <c r="A210" s="15" t="s">
        <v>1429</v>
      </c>
      <c r="B210" s="15" t="s">
        <v>397</v>
      </c>
      <c r="C210" s="34" t="s">
        <v>39</v>
      </c>
    </row>
    <row r="211" spans="1:3">
      <c r="A211" s="15" t="s">
        <v>1997</v>
      </c>
      <c r="B211" s="15" t="s">
        <v>400</v>
      </c>
      <c r="C211" s="34" t="s">
        <v>39</v>
      </c>
    </row>
    <row r="212" spans="1:3">
      <c r="A212" s="15" t="s">
        <v>1431</v>
      </c>
      <c r="B212" s="15" t="s">
        <v>401</v>
      </c>
      <c r="C212" s="34" t="s">
        <v>39</v>
      </c>
    </row>
    <row r="213" spans="1:3">
      <c r="A213" s="15" t="s">
        <v>1437</v>
      </c>
      <c r="B213" s="15" t="s">
        <v>419</v>
      </c>
      <c r="C213" s="34" t="s">
        <v>39</v>
      </c>
    </row>
    <row r="214" spans="1:3">
      <c r="A214" s="15" t="s">
        <v>1439</v>
      </c>
      <c r="B214" s="15" t="s">
        <v>425</v>
      </c>
      <c r="C214" s="34" t="s">
        <v>39</v>
      </c>
    </row>
    <row r="215" spans="1:3">
      <c r="A215" s="15" t="s">
        <v>1449</v>
      </c>
      <c r="B215" s="15" t="s">
        <v>1448</v>
      </c>
      <c r="C215" s="34" t="s">
        <v>39</v>
      </c>
    </row>
    <row r="216" spans="1:3">
      <c r="A216" s="15" t="s">
        <v>1455</v>
      </c>
      <c r="B216" s="15" t="s">
        <v>461</v>
      </c>
      <c r="C216" s="34" t="s">
        <v>39</v>
      </c>
    </row>
    <row r="217" spans="1:3">
      <c r="A217" s="15" t="s">
        <v>1458</v>
      </c>
      <c r="B217" s="15" t="s">
        <v>471</v>
      </c>
      <c r="C217" s="34" t="s">
        <v>39</v>
      </c>
    </row>
    <row r="218" spans="1:3">
      <c r="A218" s="15" t="s">
        <v>1463</v>
      </c>
      <c r="B218" s="15" t="s">
        <v>489</v>
      </c>
      <c r="C218" s="34" t="s">
        <v>39</v>
      </c>
    </row>
    <row r="219" spans="1:3">
      <c r="A219" s="15" t="s">
        <v>1467</v>
      </c>
      <c r="B219" s="15" t="s">
        <v>496</v>
      </c>
      <c r="C219" s="34" t="s">
        <v>39</v>
      </c>
    </row>
    <row r="220" spans="1:3">
      <c r="A220" s="15" t="s">
        <v>1469</v>
      </c>
      <c r="B220" s="15" t="s">
        <v>499</v>
      </c>
      <c r="C220" s="34" t="s">
        <v>39</v>
      </c>
    </row>
    <row r="221" spans="1:3">
      <c r="A221" s="15" t="s">
        <v>1473</v>
      </c>
      <c r="B221" s="15" t="s">
        <v>505</v>
      </c>
      <c r="C221" s="34" t="s">
        <v>39</v>
      </c>
    </row>
    <row r="222" spans="1:3">
      <c r="A222" s="15" t="s">
        <v>1474</v>
      </c>
      <c r="B222" s="15" t="s">
        <v>506</v>
      </c>
      <c r="C222" s="34" t="s">
        <v>39</v>
      </c>
    </row>
    <row r="223" spans="1:3">
      <c r="A223" s="15" t="s">
        <v>1486</v>
      </c>
      <c r="B223" s="15" t="s">
        <v>524</v>
      </c>
      <c r="C223" s="34" t="s">
        <v>39</v>
      </c>
    </row>
    <row r="224" spans="1:3">
      <c r="A224" s="15" t="s">
        <v>1487</v>
      </c>
      <c r="B224" s="15" t="s">
        <v>526</v>
      </c>
      <c r="C224" s="34" t="s">
        <v>39</v>
      </c>
    </row>
    <row r="225" spans="1:3">
      <c r="A225" s="15" t="s">
        <v>1490</v>
      </c>
      <c r="B225" s="15" t="s">
        <v>528</v>
      </c>
      <c r="C225" s="34" t="s">
        <v>39</v>
      </c>
    </row>
    <row r="226" spans="1:3">
      <c r="A226" s="15" t="s">
        <v>1387</v>
      </c>
      <c r="B226" s="15" t="s">
        <v>216</v>
      </c>
      <c r="C226" s="34" t="s">
        <v>39</v>
      </c>
    </row>
    <row r="227" spans="1:3">
      <c r="A227" s="15" t="s">
        <v>1502</v>
      </c>
      <c r="B227" s="15" t="s">
        <v>543</v>
      </c>
      <c r="C227" s="34" t="s">
        <v>39</v>
      </c>
    </row>
    <row r="228" spans="1:3">
      <c r="A228" s="15" t="s">
        <v>1460</v>
      </c>
      <c r="B228" s="15" t="s">
        <v>479</v>
      </c>
      <c r="C228" s="34" t="s">
        <v>39</v>
      </c>
    </row>
    <row r="229" spans="1:3">
      <c r="A229" s="15" t="s">
        <v>1476</v>
      </c>
      <c r="B229" s="15" t="s">
        <v>510</v>
      </c>
      <c r="C229" s="34" t="s">
        <v>39</v>
      </c>
    </row>
    <row r="230" spans="1:3">
      <c r="A230" s="15" t="s">
        <v>1491</v>
      </c>
      <c r="B230" s="15" t="s">
        <v>529</v>
      </c>
      <c r="C230" s="34" t="s">
        <v>39</v>
      </c>
    </row>
    <row r="231" spans="1:3">
      <c r="A231" s="15" t="s">
        <v>1510</v>
      </c>
      <c r="B231" s="15" t="s">
        <v>565</v>
      </c>
      <c r="C231" s="34" t="s">
        <v>39</v>
      </c>
    </row>
    <row r="232" spans="1:3">
      <c r="A232" s="15" t="s">
        <v>1421</v>
      </c>
      <c r="B232" s="15" t="s">
        <v>818</v>
      </c>
      <c r="C232" s="34" t="s">
        <v>39</v>
      </c>
    </row>
    <row r="233" spans="1:3">
      <c r="A233" s="15" t="s">
        <v>1422</v>
      </c>
      <c r="B233" s="15" t="s">
        <v>820</v>
      </c>
      <c r="C233" s="34" t="s">
        <v>39</v>
      </c>
    </row>
    <row r="234" spans="1:3">
      <c r="A234" s="15" t="s">
        <v>1427</v>
      </c>
      <c r="B234" s="15" t="s">
        <v>822</v>
      </c>
      <c r="C234" s="34" t="s">
        <v>39</v>
      </c>
    </row>
    <row r="235" spans="1:3">
      <c r="A235" s="15" t="s">
        <v>1434</v>
      </c>
      <c r="B235" s="15" t="s">
        <v>406</v>
      </c>
      <c r="C235" s="34" t="s">
        <v>39</v>
      </c>
    </row>
    <row r="236" spans="1:3">
      <c r="A236" s="15" t="s">
        <v>1466</v>
      </c>
      <c r="B236" s="15" t="s">
        <v>824</v>
      </c>
      <c r="C236" s="34" t="s">
        <v>39</v>
      </c>
    </row>
    <row r="237" spans="1:3">
      <c r="A237" s="15" t="s">
        <v>1500</v>
      </c>
      <c r="B237" s="15" t="s">
        <v>826</v>
      </c>
      <c r="C237" s="34" t="s">
        <v>39</v>
      </c>
    </row>
    <row r="238" spans="1:3">
      <c r="A238" s="15" t="s">
        <v>1505</v>
      </c>
      <c r="B238" s="15" t="s">
        <v>828</v>
      </c>
      <c r="C238" s="34" t="s">
        <v>39</v>
      </c>
    </row>
    <row r="239" spans="1:3">
      <c r="A239" s="15" t="s">
        <v>1506</v>
      </c>
      <c r="B239" s="15" t="s">
        <v>829</v>
      </c>
      <c r="C239" s="34" t="s">
        <v>39</v>
      </c>
    </row>
    <row r="240" spans="1:3">
      <c r="A240" s="15" t="s">
        <v>1515</v>
      </c>
      <c r="B240" s="15" t="s">
        <v>833</v>
      </c>
      <c r="C240" s="34" t="s">
        <v>39</v>
      </c>
    </row>
    <row r="241" spans="1:3">
      <c r="A241" s="15" t="s">
        <v>1528</v>
      </c>
      <c r="B241" s="15" t="s">
        <v>840</v>
      </c>
      <c r="C241" s="34" t="s">
        <v>39</v>
      </c>
    </row>
    <row r="242" spans="1:3">
      <c r="A242" s="15" t="s">
        <v>1529</v>
      </c>
      <c r="B242" s="15" t="s">
        <v>842</v>
      </c>
      <c r="C242" s="34" t="s">
        <v>39</v>
      </c>
    </row>
    <row r="243" spans="1:3">
      <c r="A243" s="15" t="s">
        <v>1530</v>
      </c>
      <c r="B243" s="15" t="s">
        <v>844</v>
      </c>
      <c r="C243" s="34" t="s">
        <v>39</v>
      </c>
    </row>
    <row r="244" spans="1:3">
      <c r="A244" s="15" t="s">
        <v>1535</v>
      </c>
      <c r="B244" s="15" t="s">
        <v>845</v>
      </c>
      <c r="C244" s="34" t="s">
        <v>39</v>
      </c>
    </row>
    <row r="245" spans="1:3">
      <c r="A245" s="15" t="s">
        <v>1537</v>
      </c>
      <c r="B245" s="15" t="s">
        <v>847</v>
      </c>
      <c r="C245" s="34" t="s">
        <v>39</v>
      </c>
    </row>
    <row r="246" spans="1:3">
      <c r="A246" s="15" t="s">
        <v>1538</v>
      </c>
      <c r="B246" s="15" t="s">
        <v>848</v>
      </c>
      <c r="C246" s="34" t="s">
        <v>39</v>
      </c>
    </row>
    <row r="247" spans="1:3">
      <c r="A247" s="15" t="s">
        <v>1539</v>
      </c>
      <c r="B247" s="15" t="s">
        <v>853</v>
      </c>
      <c r="C247" s="34" t="s">
        <v>39</v>
      </c>
    </row>
    <row r="248" spans="1:3">
      <c r="A248" s="15" t="s">
        <v>1540</v>
      </c>
      <c r="B248" s="15" t="s">
        <v>854</v>
      </c>
      <c r="C248" s="34" t="s">
        <v>39</v>
      </c>
    </row>
    <row r="249" spans="1:3">
      <c r="A249" s="15" t="s">
        <v>1543</v>
      </c>
      <c r="B249" s="15" t="s">
        <v>857</v>
      </c>
      <c r="C249" s="34" t="s">
        <v>39</v>
      </c>
    </row>
    <row r="250" spans="1:3">
      <c r="A250" s="15" t="s">
        <v>1544</v>
      </c>
      <c r="B250" s="15" t="s">
        <v>862</v>
      </c>
      <c r="C250" s="34" t="s">
        <v>39</v>
      </c>
    </row>
    <row r="251" spans="1:3">
      <c r="A251" s="15" t="s">
        <v>1546</v>
      </c>
      <c r="B251" s="15" t="s">
        <v>863</v>
      </c>
      <c r="C251" s="34" t="s">
        <v>39</v>
      </c>
    </row>
    <row r="252" spans="1:3">
      <c r="A252" s="15" t="s">
        <v>1548</v>
      </c>
      <c r="B252" s="15" t="s">
        <v>869</v>
      </c>
      <c r="C252" s="34" t="s">
        <v>39</v>
      </c>
    </row>
    <row r="253" spans="1:3">
      <c r="A253" s="15" t="s">
        <v>1551</v>
      </c>
      <c r="B253" s="15" t="s">
        <v>880</v>
      </c>
      <c r="C253" s="34" t="s">
        <v>39</v>
      </c>
    </row>
    <row r="254" spans="1:3">
      <c r="A254" s="15" t="s">
        <v>1552</v>
      </c>
      <c r="B254" s="15" t="s">
        <v>882</v>
      </c>
      <c r="C254" s="34" t="s">
        <v>39</v>
      </c>
    </row>
    <row r="255" spans="1:3">
      <c r="A255" s="15" t="s">
        <v>1554</v>
      </c>
      <c r="B255" s="15" t="s">
        <v>883</v>
      </c>
      <c r="C255" s="34" t="s">
        <v>39</v>
      </c>
    </row>
    <row r="256" spans="1:3">
      <c r="A256" s="15" t="s">
        <v>1556</v>
      </c>
      <c r="B256" s="15" t="s">
        <v>884</v>
      </c>
      <c r="C256" s="34" t="s">
        <v>39</v>
      </c>
    </row>
    <row r="257" spans="1:3">
      <c r="A257" s="15" t="s">
        <v>1470</v>
      </c>
      <c r="B257" s="15" t="s">
        <v>885</v>
      </c>
      <c r="C257" s="34" t="s">
        <v>39</v>
      </c>
    </row>
    <row r="258" spans="1:3">
      <c r="A258" s="15" t="s">
        <v>1557</v>
      </c>
      <c r="B258" s="15" t="s">
        <v>886</v>
      </c>
      <c r="C258" s="34" t="s">
        <v>39</v>
      </c>
    </row>
    <row r="259" spans="1:3">
      <c r="A259" s="15" t="s">
        <v>1560</v>
      </c>
      <c r="B259" s="15" t="s">
        <v>887</v>
      </c>
      <c r="C259" s="34" t="s">
        <v>39</v>
      </c>
    </row>
    <row r="260" spans="1:3">
      <c r="A260" s="15" t="s">
        <v>1561</v>
      </c>
      <c r="B260" s="15" t="s">
        <v>888</v>
      </c>
      <c r="C260" s="34" t="s">
        <v>39</v>
      </c>
    </row>
    <row r="261" spans="1:3">
      <c r="A261" s="15" t="s">
        <v>1563</v>
      </c>
      <c r="B261" s="15" t="s">
        <v>890</v>
      </c>
      <c r="C261" s="34" t="s">
        <v>39</v>
      </c>
    </row>
    <row r="262" spans="1:3">
      <c r="A262" s="15" t="s">
        <v>1565</v>
      </c>
      <c r="B262" s="15" t="s">
        <v>892</v>
      </c>
      <c r="C262" s="34" t="s">
        <v>39</v>
      </c>
    </row>
    <row r="263" spans="1:3">
      <c r="A263" s="15" t="s">
        <v>1568</v>
      </c>
      <c r="B263" s="15" t="s">
        <v>894</v>
      </c>
      <c r="C263" s="34" t="s">
        <v>39</v>
      </c>
    </row>
    <row r="264" spans="1:3">
      <c r="A264" s="15" t="s">
        <v>1568</v>
      </c>
      <c r="B264" s="15" t="s">
        <v>894</v>
      </c>
      <c r="C264" s="34" t="s">
        <v>39</v>
      </c>
    </row>
    <row r="265" spans="1:3">
      <c r="A265" s="15" t="s">
        <v>1569</v>
      </c>
      <c r="B265" s="15" t="s">
        <v>895</v>
      </c>
      <c r="C265" s="34" t="s">
        <v>39</v>
      </c>
    </row>
    <row r="266" spans="1:3">
      <c r="A266" s="15" t="s">
        <v>1571</v>
      </c>
      <c r="B266" s="15" t="s">
        <v>897</v>
      </c>
      <c r="C266" s="34" t="s">
        <v>39</v>
      </c>
    </row>
    <row r="267" spans="1:3">
      <c r="A267" s="15" t="s">
        <v>1581</v>
      </c>
      <c r="B267" s="15" t="s">
        <v>901</v>
      </c>
      <c r="C267" s="34" t="s">
        <v>39</v>
      </c>
    </row>
    <row r="268" spans="1:3">
      <c r="A268" s="15" t="s">
        <v>1582</v>
      </c>
      <c r="B268" s="15" t="s">
        <v>905</v>
      </c>
      <c r="C268" s="34" t="s">
        <v>39</v>
      </c>
    </row>
    <row r="269" spans="1:3">
      <c r="A269" s="15" t="s">
        <v>1583</v>
      </c>
      <c r="B269" s="15" t="s">
        <v>908</v>
      </c>
      <c r="C269" s="34" t="s">
        <v>39</v>
      </c>
    </row>
    <row r="270" spans="1:3">
      <c r="A270" s="15" t="s">
        <v>1585</v>
      </c>
      <c r="B270" s="15" t="s">
        <v>913</v>
      </c>
      <c r="C270" s="34" t="s">
        <v>39</v>
      </c>
    </row>
    <row r="271" spans="1:3">
      <c r="A271" s="15" t="s">
        <v>1586</v>
      </c>
      <c r="B271" s="15" t="s">
        <v>915</v>
      </c>
      <c r="C271" s="34" t="s">
        <v>39</v>
      </c>
    </row>
    <row r="272" spans="1:3">
      <c r="A272" s="15" t="s">
        <v>1384</v>
      </c>
      <c r="B272" s="15" t="s">
        <v>694</v>
      </c>
      <c r="C272" s="34" t="s">
        <v>39</v>
      </c>
    </row>
    <row r="273" spans="1:3">
      <c r="A273" s="15" t="s">
        <v>1390</v>
      </c>
      <c r="B273" s="15" t="s">
        <v>310</v>
      </c>
      <c r="C273" s="34" t="s">
        <v>39</v>
      </c>
    </row>
    <row r="274" spans="1:3">
      <c r="A274" s="15" t="s">
        <v>1393</v>
      </c>
      <c r="B274" s="15" t="s">
        <v>696</v>
      </c>
      <c r="C274" s="34" t="s">
        <v>39</v>
      </c>
    </row>
    <row r="275" spans="1:3">
      <c r="A275" s="15" t="s">
        <v>1324</v>
      </c>
      <c r="B275" s="15" t="s">
        <v>211</v>
      </c>
      <c r="C275" s="34" t="s">
        <v>39</v>
      </c>
    </row>
    <row r="276" spans="1:3">
      <c r="A276" s="15" t="s">
        <v>1333</v>
      </c>
      <c r="B276" s="15" t="s">
        <v>785</v>
      </c>
      <c r="C276" s="34" t="s">
        <v>39</v>
      </c>
    </row>
    <row r="277" spans="1:3">
      <c r="A277" s="15" t="s">
        <v>1400</v>
      </c>
      <c r="B277" s="15" t="s">
        <v>582</v>
      </c>
      <c r="C277" s="34" t="s">
        <v>39</v>
      </c>
    </row>
    <row r="278" spans="1:3">
      <c r="A278" s="15" t="s">
        <v>1359</v>
      </c>
      <c r="B278" s="15" t="s">
        <v>962</v>
      </c>
      <c r="C278" s="34" t="s">
        <v>39</v>
      </c>
    </row>
    <row r="279" spans="1:3">
      <c r="A279" s="15" t="s">
        <v>1472</v>
      </c>
      <c r="B279" s="15" t="s">
        <v>259</v>
      </c>
      <c r="C279" s="34" t="s">
        <v>39</v>
      </c>
    </row>
    <row r="280" spans="1:3">
      <c r="A280" s="15" t="s">
        <v>1403</v>
      </c>
      <c r="B280" s="15" t="s">
        <v>964</v>
      </c>
      <c r="C280" s="34" t="s">
        <v>39</v>
      </c>
    </row>
    <row r="281" spans="1:3">
      <c r="A281" s="15" t="s">
        <v>1383</v>
      </c>
      <c r="B281" s="15" t="s">
        <v>994</v>
      </c>
      <c r="C281" s="34" t="s">
        <v>39</v>
      </c>
    </row>
    <row r="282" spans="1:3">
      <c r="A282" s="15" t="s">
        <v>1402</v>
      </c>
      <c r="B282" s="15" t="s">
        <v>1003</v>
      </c>
      <c r="C282" s="3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3"/>
  <sheetViews>
    <sheetView topLeftCell="C1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1920</v>
      </c>
      <c r="B2" t="s">
        <v>3200</v>
      </c>
      <c r="C2" t="s">
        <v>3293</v>
      </c>
      <c r="D2" t="s">
        <v>3294</v>
      </c>
      <c r="E2" t="s">
        <v>3291</v>
      </c>
      <c r="F2" t="s">
        <v>3290</v>
      </c>
      <c r="G2" t="s">
        <v>3201</v>
      </c>
      <c r="H2" t="s">
        <v>3202</v>
      </c>
      <c r="I2" t="s">
        <v>3203</v>
      </c>
      <c r="J2" t="s">
        <v>3204</v>
      </c>
      <c r="K2" t="s">
        <v>3205</v>
      </c>
      <c r="L2" t="s">
        <v>3292</v>
      </c>
    </row>
    <row r="3" spans="1:12">
      <c r="A3" t="s">
        <v>3100</v>
      </c>
      <c r="B3" t="s">
        <v>3206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224003102272.1.1.2.08</v>
      </c>
      <c r="F3" s="42" t="s">
        <v>1333</v>
      </c>
      <c r="G3" t="s">
        <v>785</v>
      </c>
      <c r="H3" t="s">
        <v>10</v>
      </c>
      <c r="I3" t="s">
        <v>1987</v>
      </c>
      <c r="J3" t="s">
        <v>1696</v>
      </c>
      <c r="K3" t="s">
        <v>3209</v>
      </c>
      <c r="L3" t="str">
        <f>LEFT(TMODELO[[#This Row],[Genero]],1)</f>
        <v>F</v>
      </c>
    </row>
    <row r="4" spans="1:12">
      <c r="A4" t="s">
        <v>11</v>
      </c>
      <c r="B4" t="s">
        <v>3206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224003102272.1.1.1.01</v>
      </c>
      <c r="F4" s="42" t="s">
        <v>1333</v>
      </c>
      <c r="G4" t="s">
        <v>785</v>
      </c>
      <c r="H4" t="s">
        <v>10</v>
      </c>
      <c r="I4" t="s">
        <v>1987</v>
      </c>
      <c r="J4" t="s">
        <v>1696</v>
      </c>
      <c r="K4" t="s">
        <v>3209</v>
      </c>
      <c r="L4" t="str">
        <f>LEFT(TMODELO[[#This Row],[Genero]],1)</f>
        <v>F</v>
      </c>
    </row>
    <row r="5" spans="1:12">
      <c r="A5" t="s">
        <v>3100</v>
      </c>
      <c r="B5" t="s">
        <v>3206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402122377502.1.1.2.08</v>
      </c>
      <c r="F5" s="42" t="s">
        <v>2108</v>
      </c>
      <c r="G5" t="s">
        <v>1623</v>
      </c>
      <c r="H5" t="s">
        <v>395</v>
      </c>
      <c r="I5" t="s">
        <v>1985</v>
      </c>
      <c r="J5" t="s">
        <v>1719</v>
      </c>
      <c r="K5" t="s">
        <v>3209</v>
      </c>
      <c r="L5" t="str">
        <f>LEFT(TMODELO[[#This Row],[Genero]],1)</f>
        <v>F</v>
      </c>
    </row>
    <row r="6" spans="1:12">
      <c r="A6" t="s">
        <v>11</v>
      </c>
      <c r="B6" t="s">
        <v>3206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402122377502.1.1.1.01</v>
      </c>
      <c r="F6" s="42" t="s">
        <v>2108</v>
      </c>
      <c r="G6" t="s">
        <v>1623</v>
      </c>
      <c r="H6" t="s">
        <v>395</v>
      </c>
      <c r="I6" t="s">
        <v>1985</v>
      </c>
      <c r="J6" t="s">
        <v>1719</v>
      </c>
      <c r="K6" t="s">
        <v>3209</v>
      </c>
      <c r="L6" t="str">
        <f>LEFT(TMODELO[[#This Row],[Genero]],1)</f>
        <v>F</v>
      </c>
    </row>
    <row r="7" spans="1:12">
      <c r="A7" t="s">
        <v>3100</v>
      </c>
      <c r="B7" t="s">
        <v>3206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223002451272.1.1.2.08</v>
      </c>
      <c r="F7" s="42" t="s">
        <v>1382</v>
      </c>
      <c r="G7" t="s">
        <v>3215</v>
      </c>
      <c r="H7" t="s">
        <v>10</v>
      </c>
      <c r="I7" t="s">
        <v>1993</v>
      </c>
      <c r="J7" t="s">
        <v>1750</v>
      </c>
      <c r="K7" t="s">
        <v>3209</v>
      </c>
      <c r="L7" t="str">
        <f>LEFT(TMODELO[[#This Row],[Genero]],1)</f>
        <v>F</v>
      </c>
    </row>
    <row r="8" spans="1:12">
      <c r="A8" t="s">
        <v>11</v>
      </c>
      <c r="B8" t="s">
        <v>3206</v>
      </c>
      <c r="C8" t="str">
        <f>_xlfn.XLOOKUP(TMODELO[[#This Row],[Tipo Empleado]],TBLTIPO[Tipo Empleado],TBLTIPO[cta])</f>
        <v>2.1.1.1.01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223002451272.1.1.1.01</v>
      </c>
      <c r="F8" s="42" t="s">
        <v>1382</v>
      </c>
      <c r="G8" t="s">
        <v>3215</v>
      </c>
      <c r="H8" t="s">
        <v>10</v>
      </c>
      <c r="I8" t="s">
        <v>1993</v>
      </c>
      <c r="J8" t="s">
        <v>1750</v>
      </c>
      <c r="K8" t="s">
        <v>3209</v>
      </c>
      <c r="L8" t="str">
        <f>LEFT(TMODELO[[#This Row],[Genero]],1)</f>
        <v>F</v>
      </c>
    </row>
    <row r="9" spans="1:12">
      <c r="A9" t="s">
        <v>3100</v>
      </c>
      <c r="B9" t="s">
        <v>3206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001179438372.1.1.2.08</v>
      </c>
      <c r="F9" s="42" t="s">
        <v>2506</v>
      </c>
      <c r="G9" t="s">
        <v>3216</v>
      </c>
      <c r="H9" t="s">
        <v>265</v>
      </c>
      <c r="I9" t="s">
        <v>348</v>
      </c>
      <c r="J9" t="s">
        <v>1690</v>
      </c>
      <c r="K9" t="s">
        <v>3209</v>
      </c>
      <c r="L9" t="str">
        <f>LEFT(TMODELO[[#This Row],[Genero]],1)</f>
        <v>F</v>
      </c>
    </row>
    <row r="10" spans="1:12">
      <c r="A10" t="s">
        <v>11</v>
      </c>
      <c r="B10" t="s">
        <v>3253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13</v>
      </c>
      <c r="E10" t="str">
        <f>TMODELO[[#This Row],[Numero Documento]]&amp;TMODELO[[#This Row],[CTA]]</f>
        <v>001179438372.1.1.1.01</v>
      </c>
      <c r="F10" s="42" t="s">
        <v>2506</v>
      </c>
      <c r="G10" t="s">
        <v>3216</v>
      </c>
      <c r="H10" t="s">
        <v>265</v>
      </c>
      <c r="I10" t="s">
        <v>348</v>
      </c>
      <c r="J10" t="s">
        <v>1690</v>
      </c>
      <c r="K10" t="s">
        <v>3209</v>
      </c>
      <c r="L10" t="str">
        <f>LEFT(TMODELO[[#This Row],[Genero]],1)</f>
        <v>F</v>
      </c>
    </row>
    <row r="11" spans="1:12">
      <c r="A11" t="s">
        <v>3100</v>
      </c>
      <c r="B11" t="s">
        <v>3206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001001151122.1.1.2.08</v>
      </c>
      <c r="F11" s="42" t="s">
        <v>2865</v>
      </c>
      <c r="G11" t="s">
        <v>1903</v>
      </c>
      <c r="H11" t="s">
        <v>199</v>
      </c>
      <c r="I11" t="s">
        <v>682</v>
      </c>
      <c r="J11" t="s">
        <v>1709</v>
      </c>
      <c r="K11" t="s">
        <v>3208</v>
      </c>
      <c r="L11" t="str">
        <f>LEFT(TMODELO[[#This Row],[Genero]],1)</f>
        <v>M</v>
      </c>
    </row>
    <row r="12" spans="1:12">
      <c r="A12" t="s">
        <v>3100</v>
      </c>
      <c r="B12" t="s">
        <v>3206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001001264082.1.1.2.08</v>
      </c>
      <c r="F12" s="42" t="s">
        <v>2844</v>
      </c>
      <c r="G12" t="s">
        <v>1645</v>
      </c>
      <c r="H12" t="s">
        <v>102</v>
      </c>
      <c r="I12" t="s">
        <v>819</v>
      </c>
      <c r="J12" t="s">
        <v>1725</v>
      </c>
      <c r="K12" t="s">
        <v>3208</v>
      </c>
      <c r="L12" t="str">
        <f>LEFT(TMODELO[[#This Row],[Genero]],1)</f>
        <v>M</v>
      </c>
    </row>
    <row r="13" spans="1:12">
      <c r="A13" t="s">
        <v>3100</v>
      </c>
      <c r="B13" t="s">
        <v>3206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001004297782.1.1.2.08</v>
      </c>
      <c r="F13" s="42" t="s">
        <v>2897</v>
      </c>
      <c r="G13" t="s">
        <v>1909</v>
      </c>
      <c r="H13" t="s">
        <v>1910</v>
      </c>
      <c r="I13" t="s">
        <v>1126</v>
      </c>
      <c r="J13" t="s">
        <v>1699</v>
      </c>
      <c r="K13" t="s">
        <v>3208</v>
      </c>
      <c r="L13" t="str">
        <f>LEFT(TMODELO[[#This Row],[Genero]],1)</f>
        <v>M</v>
      </c>
    </row>
    <row r="14" spans="1:12">
      <c r="A14" t="s">
        <v>3100</v>
      </c>
      <c r="B14" t="s">
        <v>3206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001005608122.1.1.2.08</v>
      </c>
      <c r="F14" s="42" t="s">
        <v>2802</v>
      </c>
      <c r="G14" t="s">
        <v>1755</v>
      </c>
      <c r="H14" t="s">
        <v>60</v>
      </c>
      <c r="I14" t="s">
        <v>348</v>
      </c>
      <c r="J14" t="s">
        <v>1690</v>
      </c>
      <c r="K14" t="s">
        <v>3209</v>
      </c>
      <c r="L14" t="str">
        <f>LEFT(TMODELO[[#This Row],[Genero]],1)</f>
        <v>F</v>
      </c>
    </row>
    <row r="15" spans="1:12">
      <c r="A15" t="s">
        <v>3100</v>
      </c>
      <c r="B15" t="s">
        <v>3206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001006490522.1.1.2.08</v>
      </c>
      <c r="F15" s="42" t="s">
        <v>2853</v>
      </c>
      <c r="G15" t="s">
        <v>1922</v>
      </c>
      <c r="H15" t="s">
        <v>60</v>
      </c>
      <c r="I15" t="s">
        <v>348</v>
      </c>
      <c r="J15" t="s">
        <v>1690</v>
      </c>
      <c r="K15" t="s">
        <v>3209</v>
      </c>
      <c r="L15" t="str">
        <f>LEFT(TMODELO[[#This Row],[Genero]],1)</f>
        <v>F</v>
      </c>
    </row>
    <row r="16" spans="1:12">
      <c r="A16" t="s">
        <v>3100</v>
      </c>
      <c r="B16" t="s">
        <v>3206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001007189722.1.1.2.08</v>
      </c>
      <c r="F16" s="42" t="s">
        <v>2857</v>
      </c>
      <c r="G16" t="s">
        <v>1310</v>
      </c>
      <c r="H16" t="s">
        <v>102</v>
      </c>
      <c r="I16" t="s">
        <v>1126</v>
      </c>
      <c r="J16" t="s">
        <v>1699</v>
      </c>
      <c r="K16" t="s">
        <v>3208</v>
      </c>
      <c r="L16" t="str">
        <f>LEFT(TMODELO[[#This Row],[Genero]],1)</f>
        <v>M</v>
      </c>
    </row>
    <row r="17" spans="1:12">
      <c r="A17" t="s">
        <v>3100</v>
      </c>
      <c r="B17" t="s">
        <v>3206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001008720352.1.1.2.08</v>
      </c>
      <c r="F17" s="42" t="s">
        <v>2880</v>
      </c>
      <c r="G17" t="s">
        <v>1905</v>
      </c>
      <c r="H17" t="s">
        <v>102</v>
      </c>
      <c r="I17" t="s">
        <v>348</v>
      </c>
      <c r="J17" t="s">
        <v>1690</v>
      </c>
      <c r="K17" t="s">
        <v>3209</v>
      </c>
      <c r="L17" t="str">
        <f>LEFT(TMODELO[[#This Row],[Genero]],1)</f>
        <v>F</v>
      </c>
    </row>
    <row r="18" spans="1:12">
      <c r="A18" t="s">
        <v>3100</v>
      </c>
      <c r="B18" t="s">
        <v>3206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001008760932.1.1.2.08</v>
      </c>
      <c r="F18" s="42" t="s">
        <v>2936</v>
      </c>
      <c r="G18" t="s">
        <v>1756</v>
      </c>
      <c r="H18" t="s">
        <v>60</v>
      </c>
      <c r="I18" t="s">
        <v>348</v>
      </c>
      <c r="J18" t="s">
        <v>1690</v>
      </c>
      <c r="K18" t="s">
        <v>3208</v>
      </c>
      <c r="L18" t="str">
        <f>LEFT(TMODELO[[#This Row],[Genero]],1)</f>
        <v>M</v>
      </c>
    </row>
    <row r="19" spans="1:12">
      <c r="A19" t="s">
        <v>3100</v>
      </c>
      <c r="B19" t="s">
        <v>3206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001009010812.1.1.2.08</v>
      </c>
      <c r="F19" s="42" t="s">
        <v>2835</v>
      </c>
      <c r="G19" t="s">
        <v>1923</v>
      </c>
      <c r="H19" t="s">
        <v>1972</v>
      </c>
      <c r="I19" t="s">
        <v>348</v>
      </c>
      <c r="J19" t="s">
        <v>1690</v>
      </c>
      <c r="K19" t="s">
        <v>3208</v>
      </c>
      <c r="L19" t="str">
        <f>LEFT(TMODELO[[#This Row],[Genero]],1)</f>
        <v>M</v>
      </c>
    </row>
    <row r="20" spans="1:12">
      <c r="A20" t="s">
        <v>3100</v>
      </c>
      <c r="B20" t="s">
        <v>3206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001010283142.1.1.2.08</v>
      </c>
      <c r="F20" s="42" t="s">
        <v>2900</v>
      </c>
      <c r="G20" t="s">
        <v>1681</v>
      </c>
      <c r="H20" t="s">
        <v>132</v>
      </c>
      <c r="I20" t="s">
        <v>1978</v>
      </c>
      <c r="J20" t="s">
        <v>1701</v>
      </c>
      <c r="K20" t="s">
        <v>3209</v>
      </c>
      <c r="L20" t="str">
        <f>LEFT(TMODELO[[#This Row],[Genero]],1)</f>
        <v>F</v>
      </c>
    </row>
    <row r="21" spans="1:12">
      <c r="A21" t="s">
        <v>3100</v>
      </c>
      <c r="B21" t="s">
        <v>3206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001010321832.1.1.2.08</v>
      </c>
      <c r="F21" s="42" t="s">
        <v>2861</v>
      </c>
      <c r="G21" t="s">
        <v>1649</v>
      </c>
      <c r="H21" t="s">
        <v>102</v>
      </c>
      <c r="I21" t="s">
        <v>1979</v>
      </c>
      <c r="J21" t="s">
        <v>1702</v>
      </c>
      <c r="K21" t="s">
        <v>3208</v>
      </c>
      <c r="L21" t="str">
        <f>LEFT(TMODELO[[#This Row],[Genero]],1)</f>
        <v>M</v>
      </c>
    </row>
    <row r="22" spans="1:12">
      <c r="A22" t="s">
        <v>3100</v>
      </c>
      <c r="B22" t="s">
        <v>3206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001010455812.1.1.2.08</v>
      </c>
      <c r="F22" s="42" t="s">
        <v>2812</v>
      </c>
      <c r="G22" t="s">
        <v>1638</v>
      </c>
      <c r="H22" t="s">
        <v>1603</v>
      </c>
      <c r="I22" t="s">
        <v>1980</v>
      </c>
      <c r="J22" t="s">
        <v>1703</v>
      </c>
      <c r="K22" t="s">
        <v>3208</v>
      </c>
      <c r="L22" t="str">
        <f>LEFT(TMODELO[[#This Row],[Genero]],1)</f>
        <v>M</v>
      </c>
    </row>
    <row r="23" spans="1:12">
      <c r="A23" t="s">
        <v>3100</v>
      </c>
      <c r="B23" t="s">
        <v>3206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001011987942.1.1.2.08</v>
      </c>
      <c r="F23" s="42" t="s">
        <v>2872</v>
      </c>
      <c r="G23" t="s">
        <v>2871</v>
      </c>
      <c r="H23" t="s">
        <v>60</v>
      </c>
      <c r="I23" t="s">
        <v>596</v>
      </c>
      <c r="J23" t="s">
        <v>1735</v>
      </c>
      <c r="K23" t="s">
        <v>3209</v>
      </c>
      <c r="L23" t="str">
        <f>LEFT(TMODELO[[#This Row],[Genero]],1)</f>
        <v>F</v>
      </c>
    </row>
    <row r="24" spans="1:12">
      <c r="A24" t="s">
        <v>3100</v>
      </c>
      <c r="B24" t="s">
        <v>3206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001015350602.1.1.2.08</v>
      </c>
      <c r="F24" s="42" t="s">
        <v>2914</v>
      </c>
      <c r="G24" t="s">
        <v>3101</v>
      </c>
      <c r="H24" t="s">
        <v>1758</v>
      </c>
      <c r="I24" t="s">
        <v>1981</v>
      </c>
      <c r="J24" t="s">
        <v>1697</v>
      </c>
      <c r="K24" t="s">
        <v>3209</v>
      </c>
      <c r="L24" t="str">
        <f>LEFT(TMODELO[[#This Row],[Genero]],1)</f>
        <v>F</v>
      </c>
    </row>
    <row r="25" spans="1:12">
      <c r="A25" t="s">
        <v>3100</v>
      </c>
      <c r="B25" t="s">
        <v>3206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001018449182.1.1.2.08</v>
      </c>
      <c r="F25" s="42" t="s">
        <v>2826</v>
      </c>
      <c r="G25" t="s">
        <v>1599</v>
      </c>
      <c r="H25" t="s">
        <v>112</v>
      </c>
      <c r="I25" t="s">
        <v>75</v>
      </c>
      <c r="J25" t="s">
        <v>1704</v>
      </c>
      <c r="K25" t="s">
        <v>3209</v>
      </c>
      <c r="L25" t="str">
        <f>LEFT(TMODELO[[#This Row],[Genero]],1)</f>
        <v>F</v>
      </c>
    </row>
    <row r="26" spans="1:12">
      <c r="A26" t="s">
        <v>3100</v>
      </c>
      <c r="B26" t="s">
        <v>3206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001019588092.1.1.2.08</v>
      </c>
      <c r="F26" s="42" t="s">
        <v>2819</v>
      </c>
      <c r="G26" t="s">
        <v>1641</v>
      </c>
      <c r="H26" t="s">
        <v>1603</v>
      </c>
      <c r="I26" t="s">
        <v>1980</v>
      </c>
      <c r="J26" t="s">
        <v>1703</v>
      </c>
      <c r="K26" t="s">
        <v>3209</v>
      </c>
      <c r="L26" t="str">
        <f>LEFT(TMODELO[[#This Row],[Genero]],1)</f>
        <v>F</v>
      </c>
    </row>
    <row r="27" spans="1:12">
      <c r="A27" t="s">
        <v>3100</v>
      </c>
      <c r="B27" t="s">
        <v>3206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001021032152.1.1.2.08</v>
      </c>
      <c r="F27" s="42" t="s">
        <v>2809</v>
      </c>
      <c r="G27" t="s">
        <v>1894</v>
      </c>
      <c r="H27" t="s">
        <v>303</v>
      </c>
      <c r="I27" t="s">
        <v>338</v>
      </c>
      <c r="J27" t="s">
        <v>1742</v>
      </c>
      <c r="K27" t="s">
        <v>3208</v>
      </c>
      <c r="L27" t="str">
        <f>LEFT(TMODELO[[#This Row],[Genero]],1)</f>
        <v>M</v>
      </c>
    </row>
    <row r="28" spans="1:12">
      <c r="A28" t="s">
        <v>3100</v>
      </c>
      <c r="B28" t="s">
        <v>3206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001026584652.1.1.2.08</v>
      </c>
      <c r="F28" s="42" t="s">
        <v>2863</v>
      </c>
      <c r="G28" t="s">
        <v>1311</v>
      </c>
      <c r="H28" t="s">
        <v>1312</v>
      </c>
      <c r="I28" t="s">
        <v>1980</v>
      </c>
      <c r="J28" t="s">
        <v>1703</v>
      </c>
      <c r="K28" t="s">
        <v>3208</v>
      </c>
      <c r="L28" t="str">
        <f>LEFT(TMODELO[[#This Row],[Genero]],1)</f>
        <v>M</v>
      </c>
    </row>
    <row r="29" spans="1:12">
      <c r="A29" t="s">
        <v>3100</v>
      </c>
      <c r="B29" t="s">
        <v>3206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001036440922.1.1.2.08</v>
      </c>
      <c r="F29" s="42" t="s">
        <v>2849</v>
      </c>
      <c r="G29" t="s">
        <v>1647</v>
      </c>
      <c r="H29" t="s">
        <v>199</v>
      </c>
      <c r="I29" t="s">
        <v>682</v>
      </c>
      <c r="J29" t="s">
        <v>1709</v>
      </c>
      <c r="K29" t="s">
        <v>3208</v>
      </c>
      <c r="L29" t="str">
        <f>LEFT(TMODELO[[#This Row],[Genero]],1)</f>
        <v>M</v>
      </c>
    </row>
    <row r="30" spans="1:12">
      <c r="A30" t="s">
        <v>3100</v>
      </c>
      <c r="B30" t="s">
        <v>3206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001038483392.1.1.2.08</v>
      </c>
      <c r="F30" s="42" t="s">
        <v>2924</v>
      </c>
      <c r="G30" t="s">
        <v>1924</v>
      </c>
      <c r="H30" t="s">
        <v>1758</v>
      </c>
      <c r="I30" t="s">
        <v>603</v>
      </c>
      <c r="J30" t="s">
        <v>1718</v>
      </c>
      <c r="K30" t="s">
        <v>3209</v>
      </c>
      <c r="L30" t="str">
        <f>LEFT(TMODELO[[#This Row],[Genero]],1)</f>
        <v>F</v>
      </c>
    </row>
    <row r="31" spans="1:12">
      <c r="A31" t="s">
        <v>3100</v>
      </c>
      <c r="B31" t="s">
        <v>3206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001038946222.1.1.2.08</v>
      </c>
      <c r="F31" s="42" t="s">
        <v>2816</v>
      </c>
      <c r="G31" t="s">
        <v>1640</v>
      </c>
      <c r="H31" t="s">
        <v>1603</v>
      </c>
      <c r="I31" t="s">
        <v>1980</v>
      </c>
      <c r="J31" t="s">
        <v>1703</v>
      </c>
      <c r="K31" t="s">
        <v>3208</v>
      </c>
      <c r="L31" t="str">
        <f>LEFT(TMODELO[[#This Row],[Genero]],1)</f>
        <v>M</v>
      </c>
    </row>
    <row r="32" spans="1:12">
      <c r="A32" t="s">
        <v>3100</v>
      </c>
      <c r="B32" t="s">
        <v>3206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001049531532.1.1.2.08</v>
      </c>
      <c r="F32" s="42" t="s">
        <v>2881</v>
      </c>
      <c r="G32" t="s">
        <v>1906</v>
      </c>
      <c r="H32" t="s">
        <v>3213</v>
      </c>
      <c r="I32" t="s">
        <v>348</v>
      </c>
      <c r="J32" t="s">
        <v>1690</v>
      </c>
      <c r="K32" t="s">
        <v>3208</v>
      </c>
      <c r="L32" t="str">
        <f>LEFT(TMODELO[[#This Row],[Genero]],1)</f>
        <v>M</v>
      </c>
    </row>
    <row r="33" spans="1:12">
      <c r="A33" t="s">
        <v>3100</v>
      </c>
      <c r="B33" t="s">
        <v>3206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001067120942.1.1.2.08</v>
      </c>
      <c r="F33" s="42" t="s">
        <v>2885</v>
      </c>
      <c r="G33" t="s">
        <v>1655</v>
      </c>
      <c r="H33" t="s">
        <v>112</v>
      </c>
      <c r="I33" t="s">
        <v>108</v>
      </c>
      <c r="J33" t="s">
        <v>1710</v>
      </c>
      <c r="K33" t="s">
        <v>3208</v>
      </c>
      <c r="L33" t="str">
        <f>LEFT(TMODELO[[#This Row],[Genero]],1)</f>
        <v>M</v>
      </c>
    </row>
    <row r="34" spans="1:12">
      <c r="A34" t="s">
        <v>3100</v>
      </c>
      <c r="B34" t="s">
        <v>3206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001069953192.1.1.2.08</v>
      </c>
      <c r="F34" s="42" t="s">
        <v>2912</v>
      </c>
      <c r="G34" t="s">
        <v>1188</v>
      </c>
      <c r="H34" t="s">
        <v>60</v>
      </c>
      <c r="I34" t="s">
        <v>1982</v>
      </c>
      <c r="J34" t="s">
        <v>1689</v>
      </c>
      <c r="K34" t="s">
        <v>3208</v>
      </c>
      <c r="L34" t="str">
        <f>LEFT(TMODELO[[#This Row],[Genero]],1)</f>
        <v>M</v>
      </c>
    </row>
    <row r="35" spans="1:12">
      <c r="A35" t="s">
        <v>3100</v>
      </c>
      <c r="B35" t="s">
        <v>3206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001081542202.1.1.2.08</v>
      </c>
      <c r="F35" s="42" t="s">
        <v>2916</v>
      </c>
      <c r="G35" t="s">
        <v>1763</v>
      </c>
      <c r="H35" t="s">
        <v>1764</v>
      </c>
      <c r="I35" t="s">
        <v>294</v>
      </c>
      <c r="J35" t="s">
        <v>1688</v>
      </c>
      <c r="K35" t="s">
        <v>3208</v>
      </c>
      <c r="L35" t="str">
        <f>LEFT(TMODELO[[#This Row],[Genero]],1)</f>
        <v>M</v>
      </c>
    </row>
    <row r="36" spans="1:12">
      <c r="A36" t="s">
        <v>3100</v>
      </c>
      <c r="B36" t="s">
        <v>3206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001087038442.1.1.2.08</v>
      </c>
      <c r="F36" s="42" t="s">
        <v>2893</v>
      </c>
      <c r="G36" t="s">
        <v>1908</v>
      </c>
      <c r="H36" t="s">
        <v>665</v>
      </c>
      <c r="I36" t="s">
        <v>108</v>
      </c>
      <c r="J36" t="s">
        <v>1710</v>
      </c>
      <c r="K36" t="s">
        <v>3208</v>
      </c>
      <c r="L36" t="str">
        <f>LEFT(TMODELO[[#This Row],[Genero]],1)</f>
        <v>M</v>
      </c>
    </row>
    <row r="37" spans="1:12">
      <c r="A37" t="s">
        <v>3100</v>
      </c>
      <c r="B37" t="s">
        <v>3206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001089241762.1.1.2.08</v>
      </c>
      <c r="F37" s="42" t="s">
        <v>2887</v>
      </c>
      <c r="G37" t="s">
        <v>3214</v>
      </c>
      <c r="H37" t="s">
        <v>199</v>
      </c>
      <c r="I37" t="s">
        <v>1977</v>
      </c>
      <c r="J37" t="s">
        <v>1745</v>
      </c>
      <c r="K37" t="s">
        <v>3209</v>
      </c>
      <c r="L37" t="str">
        <f>LEFT(TMODELO[[#This Row],[Genero]],1)</f>
        <v>F</v>
      </c>
    </row>
    <row r="38" spans="1:12">
      <c r="A38" t="s">
        <v>3100</v>
      </c>
      <c r="B38" t="s">
        <v>3206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001091927242.1.1.2.08</v>
      </c>
      <c r="F38" s="42" t="s">
        <v>2852</v>
      </c>
      <c r="G38" t="s">
        <v>1765</v>
      </c>
      <c r="H38" t="s">
        <v>102</v>
      </c>
      <c r="I38" t="s">
        <v>261</v>
      </c>
      <c r="J38" t="s">
        <v>1715</v>
      </c>
      <c r="K38" t="s">
        <v>3209</v>
      </c>
      <c r="L38" t="str">
        <f>LEFT(TMODELO[[#This Row],[Genero]],1)</f>
        <v>F</v>
      </c>
    </row>
    <row r="39" spans="1:12">
      <c r="A39" t="s">
        <v>3100</v>
      </c>
      <c r="B39" t="s">
        <v>3206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001097741252.1.1.2.08</v>
      </c>
      <c r="F39" s="42" t="s">
        <v>3317</v>
      </c>
      <c r="G39" t="s">
        <v>3297</v>
      </c>
      <c r="H39" t="s">
        <v>60</v>
      </c>
      <c r="I39" t="s">
        <v>345</v>
      </c>
      <c r="J39" t="s">
        <v>1700</v>
      </c>
      <c r="K39" t="s">
        <v>3209</v>
      </c>
      <c r="L39" t="str">
        <f>LEFT(TMODELO[[#This Row],[Genero]],1)</f>
        <v>F</v>
      </c>
    </row>
    <row r="40" spans="1:12">
      <c r="A40" t="s">
        <v>3100</v>
      </c>
      <c r="B40" t="s">
        <v>3206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001097767322.1.1.2.08</v>
      </c>
      <c r="F40" s="42" t="s">
        <v>3116</v>
      </c>
      <c r="G40" t="s">
        <v>3130</v>
      </c>
      <c r="H40" t="s">
        <v>102</v>
      </c>
      <c r="I40" t="s">
        <v>1981</v>
      </c>
      <c r="J40" t="s">
        <v>1697</v>
      </c>
      <c r="K40" t="s">
        <v>3208</v>
      </c>
      <c r="L40" t="str">
        <f>LEFT(TMODELO[[#This Row],[Genero]],1)</f>
        <v>M</v>
      </c>
    </row>
    <row r="41" spans="1:12">
      <c r="A41" t="s">
        <v>3100</v>
      </c>
      <c r="B41" t="s">
        <v>3206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001107466332.1.1.2.08</v>
      </c>
      <c r="F41" s="42" t="s">
        <v>2891</v>
      </c>
      <c r="G41" t="s">
        <v>1767</v>
      </c>
      <c r="H41" t="s">
        <v>296</v>
      </c>
      <c r="I41" t="s">
        <v>294</v>
      </c>
      <c r="J41" t="s">
        <v>1688</v>
      </c>
      <c r="K41" t="s">
        <v>3209</v>
      </c>
      <c r="L41" t="str">
        <f>LEFT(TMODELO[[#This Row],[Genero]],1)</f>
        <v>F</v>
      </c>
    </row>
    <row r="42" spans="1:12">
      <c r="A42" t="s">
        <v>3100</v>
      </c>
      <c r="B42" t="s">
        <v>3206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001113302212.1.1.2.08</v>
      </c>
      <c r="F42" s="42" t="s">
        <v>2944</v>
      </c>
      <c r="G42" t="s">
        <v>1663</v>
      </c>
      <c r="H42" t="s">
        <v>969</v>
      </c>
      <c r="I42" t="s">
        <v>348</v>
      </c>
      <c r="J42" t="s">
        <v>1690</v>
      </c>
      <c r="K42" t="s">
        <v>3209</v>
      </c>
      <c r="L42" t="str">
        <f>LEFT(TMODELO[[#This Row],[Genero]],1)</f>
        <v>F</v>
      </c>
    </row>
    <row r="43" spans="1:12">
      <c r="A43" t="s">
        <v>3100</v>
      </c>
      <c r="B43" t="s">
        <v>3206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001114340982.1.1.2.08</v>
      </c>
      <c r="F43" s="42" t="s">
        <v>2827</v>
      </c>
      <c r="G43" t="s">
        <v>1896</v>
      </c>
      <c r="H43" t="s">
        <v>1892</v>
      </c>
      <c r="I43" t="s">
        <v>348</v>
      </c>
      <c r="J43" t="s">
        <v>1690</v>
      </c>
      <c r="K43" t="s">
        <v>3208</v>
      </c>
      <c r="L43" t="str">
        <f>LEFT(TMODELO[[#This Row],[Genero]],1)</f>
        <v>M</v>
      </c>
    </row>
    <row r="44" spans="1:12">
      <c r="A44" t="s">
        <v>3100</v>
      </c>
      <c r="B44" t="s">
        <v>3206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001124608452.1.1.2.08</v>
      </c>
      <c r="F44" s="42" t="s">
        <v>2805</v>
      </c>
      <c r="G44" t="s">
        <v>2804</v>
      </c>
      <c r="H44" t="s">
        <v>523</v>
      </c>
      <c r="I44" t="s">
        <v>348</v>
      </c>
      <c r="J44" t="s">
        <v>1690</v>
      </c>
      <c r="K44" t="s">
        <v>3209</v>
      </c>
      <c r="L44" t="str">
        <f>LEFT(TMODELO[[#This Row],[Genero]],1)</f>
        <v>F</v>
      </c>
    </row>
    <row r="45" spans="1:12">
      <c r="A45" t="s">
        <v>3100</v>
      </c>
      <c r="B45" t="s">
        <v>3206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001126770832.1.1.2.08</v>
      </c>
      <c r="F45" s="42" t="s">
        <v>2889</v>
      </c>
      <c r="G45" t="s">
        <v>1314</v>
      </c>
      <c r="H45" t="s">
        <v>102</v>
      </c>
      <c r="I45" t="s">
        <v>1998</v>
      </c>
      <c r="J45" t="s">
        <v>1713</v>
      </c>
      <c r="K45" t="s">
        <v>3209</v>
      </c>
      <c r="L45" t="str">
        <f>LEFT(TMODELO[[#This Row],[Genero]],1)</f>
        <v>F</v>
      </c>
    </row>
    <row r="46" spans="1:12">
      <c r="A46" t="s">
        <v>3100</v>
      </c>
      <c r="B46" t="s">
        <v>3206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001131390592.1.1.2.08</v>
      </c>
      <c r="F46" s="42" t="s">
        <v>2847</v>
      </c>
      <c r="G46" t="s">
        <v>1671</v>
      </c>
      <c r="H46" t="s">
        <v>60</v>
      </c>
      <c r="I46" t="s">
        <v>325</v>
      </c>
      <c r="J46" t="s">
        <v>1714</v>
      </c>
      <c r="K46" t="s">
        <v>3209</v>
      </c>
      <c r="L46" t="str">
        <f>LEFT(TMODELO[[#This Row],[Genero]],1)</f>
        <v>F</v>
      </c>
    </row>
    <row r="47" spans="1:12">
      <c r="A47" t="s">
        <v>3100</v>
      </c>
      <c r="B47" t="s">
        <v>3206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001132167582.1.1.2.08</v>
      </c>
      <c r="F47" s="42" t="s">
        <v>2801</v>
      </c>
      <c r="G47" t="s">
        <v>1889</v>
      </c>
      <c r="H47" t="s">
        <v>60</v>
      </c>
      <c r="I47" t="s">
        <v>288</v>
      </c>
      <c r="J47" t="s">
        <v>1741</v>
      </c>
      <c r="K47" t="s">
        <v>3208</v>
      </c>
      <c r="L47" t="str">
        <f>LEFT(TMODELO[[#This Row],[Genero]],1)</f>
        <v>M</v>
      </c>
    </row>
    <row r="48" spans="1:12">
      <c r="A48" t="s">
        <v>3100</v>
      </c>
      <c r="B48" t="s">
        <v>3206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001149932802.1.1.2.08</v>
      </c>
      <c r="F48" s="42" t="s">
        <v>2879</v>
      </c>
      <c r="G48" t="s">
        <v>1313</v>
      </c>
      <c r="H48" t="s">
        <v>102</v>
      </c>
      <c r="I48" t="s">
        <v>261</v>
      </c>
      <c r="J48" t="s">
        <v>1715</v>
      </c>
      <c r="K48" t="s">
        <v>3209</v>
      </c>
      <c r="L48" t="str">
        <f>LEFT(TMODELO[[#This Row],[Genero]],1)</f>
        <v>F</v>
      </c>
    </row>
    <row r="49" spans="1:12">
      <c r="A49" t="s">
        <v>3100</v>
      </c>
      <c r="B49" t="s">
        <v>3206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001156477942.1.1.2.08</v>
      </c>
      <c r="F49" s="42" t="s">
        <v>2848</v>
      </c>
      <c r="G49" t="s">
        <v>1900</v>
      </c>
      <c r="H49" t="s">
        <v>199</v>
      </c>
      <c r="I49" t="s">
        <v>1983</v>
      </c>
      <c r="J49" t="s">
        <v>1720</v>
      </c>
      <c r="K49" t="s">
        <v>3209</v>
      </c>
      <c r="L49" t="str">
        <f>LEFT(TMODELO[[#This Row],[Genero]],1)</f>
        <v>F</v>
      </c>
    </row>
    <row r="50" spans="1:12">
      <c r="A50" t="s">
        <v>3100</v>
      </c>
      <c r="B50" t="s">
        <v>3206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001157018802.1.1.2.08</v>
      </c>
      <c r="F50" s="42" t="s">
        <v>2890</v>
      </c>
      <c r="G50" t="s">
        <v>1602</v>
      </c>
      <c r="H50" t="s">
        <v>1603</v>
      </c>
      <c r="I50" t="s">
        <v>1980</v>
      </c>
      <c r="J50" t="s">
        <v>1703</v>
      </c>
      <c r="K50" t="s">
        <v>3209</v>
      </c>
      <c r="L50" t="str">
        <f>LEFT(TMODELO[[#This Row],[Genero]],1)</f>
        <v>F</v>
      </c>
    </row>
    <row r="51" spans="1:12">
      <c r="A51" t="s">
        <v>3100</v>
      </c>
      <c r="B51" t="s">
        <v>3206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001160983772.1.1.2.08</v>
      </c>
      <c r="F51" s="42" t="s">
        <v>2894</v>
      </c>
      <c r="G51" t="s">
        <v>1144</v>
      </c>
      <c r="H51" t="s">
        <v>102</v>
      </c>
      <c r="I51" t="s">
        <v>244</v>
      </c>
      <c r="J51" t="s">
        <v>1716</v>
      </c>
      <c r="K51" t="s">
        <v>3208</v>
      </c>
      <c r="L51" t="str">
        <f>LEFT(TMODELO[[#This Row],[Genero]],1)</f>
        <v>M</v>
      </c>
    </row>
    <row r="52" spans="1:12">
      <c r="A52" t="s">
        <v>3100</v>
      </c>
      <c r="B52" t="s">
        <v>3206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001163340042.1.1.2.08</v>
      </c>
      <c r="F52" s="42" t="s">
        <v>2923</v>
      </c>
      <c r="G52" t="s">
        <v>1187</v>
      </c>
      <c r="H52" t="s">
        <v>1186</v>
      </c>
      <c r="I52" t="s">
        <v>1125</v>
      </c>
      <c r="J52" t="s">
        <v>1717</v>
      </c>
      <c r="K52" t="s">
        <v>3208</v>
      </c>
      <c r="L52" t="str">
        <f>LEFT(TMODELO[[#This Row],[Genero]],1)</f>
        <v>M</v>
      </c>
    </row>
    <row r="53" spans="1:12">
      <c r="A53" t="s">
        <v>3100</v>
      </c>
      <c r="B53" t="s">
        <v>3206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001165140922.1.1.2.08</v>
      </c>
      <c r="F53" s="42" t="s">
        <v>2899</v>
      </c>
      <c r="G53" t="s">
        <v>1066</v>
      </c>
      <c r="H53" t="s">
        <v>1067</v>
      </c>
      <c r="I53" t="s">
        <v>838</v>
      </c>
      <c r="J53" t="s">
        <v>1692</v>
      </c>
      <c r="K53" t="s">
        <v>3208</v>
      </c>
      <c r="L53" t="str">
        <f>LEFT(TMODELO[[#This Row],[Genero]],1)</f>
        <v>M</v>
      </c>
    </row>
    <row r="54" spans="1:12">
      <c r="A54" t="s">
        <v>3100</v>
      </c>
      <c r="B54" t="s">
        <v>3206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001171907282.1.1.2.08</v>
      </c>
      <c r="F54" s="42" t="s">
        <v>2906</v>
      </c>
      <c r="G54" t="s">
        <v>1682</v>
      </c>
      <c r="H54" t="s">
        <v>132</v>
      </c>
      <c r="I54" t="s">
        <v>603</v>
      </c>
      <c r="J54" t="s">
        <v>1718</v>
      </c>
      <c r="K54" t="s">
        <v>3209</v>
      </c>
      <c r="L54" t="str">
        <f>LEFT(TMODELO[[#This Row],[Genero]],1)</f>
        <v>F</v>
      </c>
    </row>
    <row r="55" spans="1:12">
      <c r="A55" t="s">
        <v>3100</v>
      </c>
      <c r="B55" t="s">
        <v>3206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001176222412.1.1.2.08</v>
      </c>
      <c r="F55" s="42" t="s">
        <v>2841</v>
      </c>
      <c r="G55" t="s">
        <v>1925</v>
      </c>
      <c r="H55" t="s">
        <v>245</v>
      </c>
      <c r="I55" t="s">
        <v>348</v>
      </c>
      <c r="J55" t="s">
        <v>1690</v>
      </c>
      <c r="K55" t="s">
        <v>3208</v>
      </c>
      <c r="L55" t="str">
        <f>LEFT(TMODELO[[#This Row],[Genero]],1)</f>
        <v>M</v>
      </c>
    </row>
    <row r="56" spans="1:12">
      <c r="A56" t="s">
        <v>3100</v>
      </c>
      <c r="B56" t="s">
        <v>3206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001176856102.1.1.2.08</v>
      </c>
      <c r="F56" s="42" t="s">
        <v>2919</v>
      </c>
      <c r="G56" t="s">
        <v>1913</v>
      </c>
      <c r="H56" t="s">
        <v>102</v>
      </c>
      <c r="I56" t="s">
        <v>1977</v>
      </c>
      <c r="J56" t="s">
        <v>1745</v>
      </c>
      <c r="K56" t="s">
        <v>3208</v>
      </c>
      <c r="L56" t="str">
        <f>LEFT(TMODELO[[#This Row],[Genero]],1)</f>
        <v>M</v>
      </c>
    </row>
    <row r="57" spans="1:12">
      <c r="A57" t="s">
        <v>3100</v>
      </c>
      <c r="B57" t="s">
        <v>3206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001177408942.1.1.2.08</v>
      </c>
      <c r="F57" s="42" t="s">
        <v>2922</v>
      </c>
      <c r="G57" t="s">
        <v>1926</v>
      </c>
      <c r="H57" t="s">
        <v>132</v>
      </c>
      <c r="I57" t="s">
        <v>209</v>
      </c>
      <c r="J57" t="s">
        <v>1711</v>
      </c>
      <c r="K57" t="s">
        <v>3209</v>
      </c>
      <c r="L57" t="str">
        <f>LEFT(TMODELO[[#This Row],[Genero]],1)</f>
        <v>F</v>
      </c>
    </row>
    <row r="58" spans="1:12">
      <c r="A58" t="s">
        <v>3100</v>
      </c>
      <c r="B58" t="s">
        <v>3206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001178378152.1.1.2.08</v>
      </c>
      <c r="F58" s="42" t="s">
        <v>3117</v>
      </c>
      <c r="G58" t="s">
        <v>3131</v>
      </c>
      <c r="H58" t="s">
        <v>60</v>
      </c>
      <c r="I58" t="s">
        <v>322</v>
      </c>
      <c r="J58" t="s">
        <v>1698</v>
      </c>
      <c r="K58" t="s">
        <v>3209</v>
      </c>
      <c r="L58" t="str">
        <f>LEFT(TMODELO[[#This Row],[Genero]],1)</f>
        <v>F</v>
      </c>
    </row>
    <row r="59" spans="1:12">
      <c r="A59" t="s">
        <v>3100</v>
      </c>
      <c r="B59" t="s">
        <v>3206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001181039362.1.1.2.08</v>
      </c>
      <c r="F59" s="42" t="s">
        <v>2843</v>
      </c>
      <c r="G59" t="s">
        <v>1927</v>
      </c>
      <c r="H59" t="s">
        <v>1758</v>
      </c>
      <c r="I59" t="s">
        <v>603</v>
      </c>
      <c r="J59" t="s">
        <v>1718</v>
      </c>
      <c r="K59" t="s">
        <v>3209</v>
      </c>
      <c r="L59" t="str">
        <f>LEFT(TMODELO[[#This Row],[Genero]],1)</f>
        <v>F</v>
      </c>
    </row>
    <row r="60" spans="1:12">
      <c r="A60" t="s">
        <v>3100</v>
      </c>
      <c r="B60" t="s">
        <v>3206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001181331152.1.1.2.08</v>
      </c>
      <c r="F60" s="42" t="s">
        <v>2930</v>
      </c>
      <c r="G60" t="s">
        <v>3219</v>
      </c>
      <c r="H60" t="s">
        <v>102</v>
      </c>
      <c r="I60" t="s">
        <v>1984</v>
      </c>
      <c r="J60" t="s">
        <v>1705</v>
      </c>
      <c r="K60" t="s">
        <v>3209</v>
      </c>
      <c r="L60" t="str">
        <f>LEFT(TMODELO[[#This Row],[Genero]],1)</f>
        <v>F</v>
      </c>
    </row>
    <row r="61" spans="1:12">
      <c r="A61" t="s">
        <v>3100</v>
      </c>
      <c r="B61" t="s">
        <v>3206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001182164562.1.1.2.08</v>
      </c>
      <c r="F61" s="42" t="s">
        <v>2799</v>
      </c>
      <c r="G61" t="s">
        <v>1196</v>
      </c>
      <c r="H61" t="s">
        <v>1186</v>
      </c>
      <c r="I61" t="s">
        <v>1125</v>
      </c>
      <c r="J61" t="s">
        <v>1717</v>
      </c>
      <c r="K61" t="s">
        <v>3208</v>
      </c>
      <c r="L61" t="str">
        <f>LEFT(TMODELO[[#This Row],[Genero]],1)</f>
        <v>M</v>
      </c>
    </row>
    <row r="62" spans="1:12">
      <c r="A62" t="s">
        <v>3100</v>
      </c>
      <c r="B62" t="s">
        <v>3206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001183215382.1.1.2.08</v>
      </c>
      <c r="F62" s="42" t="s">
        <v>2825</v>
      </c>
      <c r="G62" t="s">
        <v>1783</v>
      </c>
      <c r="H62" t="s">
        <v>3207</v>
      </c>
      <c r="I62" t="s">
        <v>235</v>
      </c>
      <c r="J62" t="s">
        <v>1695</v>
      </c>
      <c r="K62" t="s">
        <v>3209</v>
      </c>
      <c r="L62" t="str">
        <f>LEFT(TMODELO[[#This Row],[Genero]],1)</f>
        <v>F</v>
      </c>
    </row>
    <row r="63" spans="1:12">
      <c r="A63" t="s">
        <v>3100</v>
      </c>
      <c r="B63" t="s">
        <v>3206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001183341762.1.1.2.08</v>
      </c>
      <c r="F63" s="42" t="s">
        <v>2803</v>
      </c>
      <c r="G63" t="s">
        <v>1890</v>
      </c>
      <c r="H63" t="s">
        <v>132</v>
      </c>
      <c r="I63" t="s">
        <v>218</v>
      </c>
      <c r="J63" t="s">
        <v>1712</v>
      </c>
      <c r="K63" t="s">
        <v>3209</v>
      </c>
      <c r="L63" t="str">
        <f>LEFT(TMODELO[[#This Row],[Genero]],1)</f>
        <v>F</v>
      </c>
    </row>
    <row r="64" spans="1:12">
      <c r="A64" t="s">
        <v>3100</v>
      </c>
      <c r="B64" t="s">
        <v>3206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001184342652.1.1.2.08</v>
      </c>
      <c r="F64" s="42" t="s">
        <v>2882</v>
      </c>
      <c r="G64" t="s">
        <v>1928</v>
      </c>
      <c r="H64" t="s">
        <v>1758</v>
      </c>
      <c r="I64" t="s">
        <v>603</v>
      </c>
      <c r="J64" t="s">
        <v>1718</v>
      </c>
      <c r="K64" t="s">
        <v>3209</v>
      </c>
      <c r="L64" t="str">
        <f>LEFT(TMODELO[[#This Row],[Genero]],1)</f>
        <v>F</v>
      </c>
    </row>
    <row r="65" spans="1:12">
      <c r="A65" t="s">
        <v>3100</v>
      </c>
      <c r="B65" t="s">
        <v>3206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001185876902.1.1.2.08</v>
      </c>
      <c r="F65" s="42" t="s">
        <v>2866</v>
      </c>
      <c r="G65" t="s">
        <v>1929</v>
      </c>
      <c r="H65" t="s">
        <v>132</v>
      </c>
      <c r="I65" t="s">
        <v>703</v>
      </c>
      <c r="J65" t="s">
        <v>1740</v>
      </c>
      <c r="K65" t="s">
        <v>3208</v>
      </c>
      <c r="L65" t="str">
        <f>LEFT(TMODELO[[#This Row],[Genero]],1)</f>
        <v>M</v>
      </c>
    </row>
    <row r="66" spans="1:12">
      <c r="A66" t="s">
        <v>3100</v>
      </c>
      <c r="B66" t="s">
        <v>3206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001187947592.1.1.2.08</v>
      </c>
      <c r="F66" s="42" t="s">
        <v>2845</v>
      </c>
      <c r="G66" t="s">
        <v>1309</v>
      </c>
      <c r="H66" t="s">
        <v>265</v>
      </c>
      <c r="I66" t="s">
        <v>235</v>
      </c>
      <c r="J66" t="s">
        <v>1695</v>
      </c>
      <c r="K66" t="s">
        <v>3208</v>
      </c>
      <c r="L66" t="str">
        <f>LEFT(TMODELO[[#This Row],[Genero]],1)</f>
        <v>M</v>
      </c>
    </row>
    <row r="67" spans="1:12">
      <c r="A67" t="s">
        <v>3100</v>
      </c>
      <c r="B67" t="s">
        <v>3206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001190036222.1.1.2.08</v>
      </c>
      <c r="F67" s="42" t="s">
        <v>2903</v>
      </c>
      <c r="G67" t="s">
        <v>1911</v>
      </c>
      <c r="H67" t="s">
        <v>102</v>
      </c>
      <c r="I67" t="s">
        <v>325</v>
      </c>
      <c r="J67" t="s">
        <v>1714</v>
      </c>
      <c r="K67" t="s">
        <v>3209</v>
      </c>
      <c r="L67" t="str">
        <f>LEFT(TMODELO[[#This Row],[Genero]],1)</f>
        <v>F</v>
      </c>
    </row>
    <row r="68" spans="1:12">
      <c r="A68" t="s">
        <v>3100</v>
      </c>
      <c r="B68" t="s">
        <v>3206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001193777112.1.1.2.08</v>
      </c>
      <c r="F68" s="42" t="s">
        <v>2846</v>
      </c>
      <c r="G68" t="s">
        <v>1646</v>
      </c>
      <c r="H68" t="s">
        <v>1603</v>
      </c>
      <c r="I68" t="s">
        <v>1980</v>
      </c>
      <c r="J68" t="s">
        <v>1703</v>
      </c>
      <c r="K68" t="s">
        <v>3208</v>
      </c>
      <c r="L68" t="str">
        <f>LEFT(TMODELO[[#This Row],[Genero]],1)</f>
        <v>M</v>
      </c>
    </row>
    <row r="69" spans="1:12">
      <c r="A69" t="s">
        <v>3100</v>
      </c>
      <c r="B69" t="s">
        <v>3206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002014425892.1.1.2.08</v>
      </c>
      <c r="F69" s="42" t="s">
        <v>2856</v>
      </c>
      <c r="G69" t="s">
        <v>1930</v>
      </c>
      <c r="H69" t="s">
        <v>102</v>
      </c>
      <c r="I69" t="s">
        <v>1981</v>
      </c>
      <c r="J69" t="s">
        <v>1697</v>
      </c>
      <c r="K69" t="s">
        <v>3209</v>
      </c>
      <c r="L69" t="str">
        <f>LEFT(TMODELO[[#This Row],[Genero]],1)</f>
        <v>F</v>
      </c>
    </row>
    <row r="70" spans="1:12">
      <c r="A70" t="s">
        <v>3100</v>
      </c>
      <c r="B70" t="s">
        <v>3206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002014912552.1.1.2.08</v>
      </c>
      <c r="F70" s="42" t="s">
        <v>2892</v>
      </c>
      <c r="G70" t="s">
        <v>1999</v>
      </c>
      <c r="H70" t="s">
        <v>102</v>
      </c>
      <c r="I70" t="s">
        <v>244</v>
      </c>
      <c r="J70" t="s">
        <v>1716</v>
      </c>
      <c r="K70" t="s">
        <v>3209</v>
      </c>
      <c r="L70" t="str">
        <f>LEFT(TMODELO[[#This Row],[Genero]],1)</f>
        <v>F</v>
      </c>
    </row>
    <row r="71" spans="1:12">
      <c r="A71" t="s">
        <v>3100</v>
      </c>
      <c r="B71" t="s">
        <v>3206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002016359192.1.1.2.08</v>
      </c>
      <c r="F71" s="42" t="s">
        <v>2832</v>
      </c>
      <c r="G71" t="s">
        <v>1897</v>
      </c>
      <c r="H71" t="s">
        <v>102</v>
      </c>
      <c r="I71" t="s">
        <v>294</v>
      </c>
      <c r="J71" t="s">
        <v>1688</v>
      </c>
      <c r="K71" t="s">
        <v>3208</v>
      </c>
      <c r="L71" t="str">
        <f>LEFT(TMODELO[[#This Row],[Genero]],1)</f>
        <v>M</v>
      </c>
    </row>
    <row r="72" spans="1:12">
      <c r="A72" t="s">
        <v>3100</v>
      </c>
      <c r="B72" t="s">
        <v>3206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003006877202.1.1.2.08</v>
      </c>
      <c r="F72" s="42" t="s">
        <v>2926</v>
      </c>
      <c r="G72" t="s">
        <v>1148</v>
      </c>
      <c r="H72" t="s">
        <v>132</v>
      </c>
      <c r="I72" t="s">
        <v>1998</v>
      </c>
      <c r="J72" t="s">
        <v>1713</v>
      </c>
      <c r="K72" t="s">
        <v>3209</v>
      </c>
      <c r="L72" t="str">
        <f>LEFT(TMODELO[[#This Row],[Genero]],1)</f>
        <v>F</v>
      </c>
    </row>
    <row r="73" spans="1:12">
      <c r="A73" t="s">
        <v>3100</v>
      </c>
      <c r="B73" t="s">
        <v>3206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012000130742.1.1.2.08</v>
      </c>
      <c r="F73" s="42" t="s">
        <v>2864</v>
      </c>
      <c r="G73" t="s">
        <v>1652</v>
      </c>
      <c r="H73" t="s">
        <v>1653</v>
      </c>
      <c r="I73" t="s">
        <v>682</v>
      </c>
      <c r="J73" t="s">
        <v>1709</v>
      </c>
      <c r="K73" t="s">
        <v>3208</v>
      </c>
      <c r="L73" t="str">
        <f>LEFT(TMODELO[[#This Row],[Genero]],1)</f>
        <v>M</v>
      </c>
    </row>
    <row r="74" spans="1:12">
      <c r="A74" t="s">
        <v>3100</v>
      </c>
      <c r="B74" t="s">
        <v>3206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012004336862.1.1.2.08</v>
      </c>
      <c r="F74" s="42" t="s">
        <v>2808</v>
      </c>
      <c r="G74" t="s">
        <v>1195</v>
      </c>
      <c r="H74" t="s">
        <v>3210</v>
      </c>
      <c r="I74" t="s">
        <v>348</v>
      </c>
      <c r="J74" t="s">
        <v>1690</v>
      </c>
      <c r="K74" t="s">
        <v>3208</v>
      </c>
      <c r="L74" t="str">
        <f>LEFT(TMODELO[[#This Row],[Genero]],1)</f>
        <v>M</v>
      </c>
    </row>
    <row r="75" spans="1:12">
      <c r="A75" t="s">
        <v>3100</v>
      </c>
      <c r="B75" t="s">
        <v>3206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013004965752.1.1.2.08</v>
      </c>
      <c r="F75" s="42" t="s">
        <v>2895</v>
      </c>
      <c r="G75" t="s">
        <v>2035</v>
      </c>
      <c r="H75" t="s">
        <v>290</v>
      </c>
      <c r="I75" t="s">
        <v>345</v>
      </c>
      <c r="J75" t="s">
        <v>1700</v>
      </c>
      <c r="K75" t="s">
        <v>3209</v>
      </c>
      <c r="L75" t="str">
        <f>LEFT(TMODELO[[#This Row],[Genero]],1)</f>
        <v>F</v>
      </c>
    </row>
    <row r="76" spans="1:12">
      <c r="A76" t="s">
        <v>3100</v>
      </c>
      <c r="B76" t="s">
        <v>3206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017000118182.1.1.2.08</v>
      </c>
      <c r="F76" s="42" t="s">
        <v>2932</v>
      </c>
      <c r="G76" t="s">
        <v>1931</v>
      </c>
      <c r="H76" t="s">
        <v>102</v>
      </c>
      <c r="I76" t="s">
        <v>280</v>
      </c>
      <c r="J76" t="s">
        <v>1731</v>
      </c>
      <c r="K76" t="s">
        <v>3209</v>
      </c>
      <c r="L76" t="str">
        <f>LEFT(TMODELO[[#This Row],[Genero]],1)</f>
        <v>F</v>
      </c>
    </row>
    <row r="77" spans="1:12">
      <c r="A77" t="s">
        <v>3100</v>
      </c>
      <c r="B77" t="s">
        <v>3206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018000817292.1.1.2.08</v>
      </c>
      <c r="F77" s="42" t="s">
        <v>2935</v>
      </c>
      <c r="G77" t="s">
        <v>1149</v>
      </c>
      <c r="H77" t="s">
        <v>1660</v>
      </c>
      <c r="I77" t="s">
        <v>682</v>
      </c>
      <c r="J77" t="s">
        <v>1709</v>
      </c>
      <c r="K77" t="s">
        <v>3208</v>
      </c>
      <c r="L77" t="str">
        <f>LEFT(TMODELO[[#This Row],[Genero]],1)</f>
        <v>M</v>
      </c>
    </row>
    <row r="78" spans="1:12">
      <c r="A78" t="s">
        <v>3100</v>
      </c>
      <c r="B78" t="s">
        <v>3206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020001751702.1.1.2.08</v>
      </c>
      <c r="F78" s="42" t="s">
        <v>3177</v>
      </c>
      <c r="G78" t="s">
        <v>3176</v>
      </c>
      <c r="H78" t="s">
        <v>3178</v>
      </c>
      <c r="I78" t="s">
        <v>1126</v>
      </c>
      <c r="J78" t="s">
        <v>1699</v>
      </c>
      <c r="K78" t="s">
        <v>3209</v>
      </c>
      <c r="L78" t="str">
        <f>LEFT(TMODELO[[#This Row],[Genero]],1)</f>
        <v>F</v>
      </c>
    </row>
    <row r="79" spans="1:12">
      <c r="A79" t="s">
        <v>3100</v>
      </c>
      <c r="B79" t="s">
        <v>3206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023005660292.1.1.2.08</v>
      </c>
      <c r="F79" s="42" t="s">
        <v>2913</v>
      </c>
      <c r="G79" t="s">
        <v>1145</v>
      </c>
      <c r="H79" t="s">
        <v>1660</v>
      </c>
      <c r="I79" t="s">
        <v>682</v>
      </c>
      <c r="J79" t="s">
        <v>1709</v>
      </c>
      <c r="K79" t="s">
        <v>3208</v>
      </c>
      <c r="L79" t="str">
        <f>LEFT(TMODELO[[#This Row],[Genero]],1)</f>
        <v>M</v>
      </c>
    </row>
    <row r="80" spans="1:12">
      <c r="A80" t="s">
        <v>3100</v>
      </c>
      <c r="B80" t="s">
        <v>3206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023013470562.1.1.2.08</v>
      </c>
      <c r="F80" s="42" t="s">
        <v>2937</v>
      </c>
      <c r="G80" t="s">
        <v>1183</v>
      </c>
      <c r="H80" t="s">
        <v>132</v>
      </c>
      <c r="I80" t="s">
        <v>261</v>
      </c>
      <c r="J80" t="s">
        <v>1715</v>
      </c>
      <c r="K80" t="s">
        <v>3209</v>
      </c>
      <c r="L80" t="str">
        <f>LEFT(TMODELO[[#This Row],[Genero]],1)</f>
        <v>F</v>
      </c>
    </row>
    <row r="81" spans="1:12">
      <c r="A81" t="s">
        <v>3100</v>
      </c>
      <c r="B81" t="s">
        <v>3206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023015804172.1.1.2.08</v>
      </c>
      <c r="F81" s="42" t="s">
        <v>2884</v>
      </c>
      <c r="G81" t="s">
        <v>1654</v>
      </c>
      <c r="H81" t="s">
        <v>132</v>
      </c>
      <c r="I81" t="s">
        <v>1125</v>
      </c>
      <c r="J81" t="s">
        <v>1717</v>
      </c>
      <c r="K81" t="s">
        <v>3208</v>
      </c>
      <c r="L81" t="str">
        <f>LEFT(TMODELO[[#This Row],[Genero]],1)</f>
        <v>M</v>
      </c>
    </row>
    <row r="82" spans="1:12">
      <c r="A82" t="s">
        <v>3100</v>
      </c>
      <c r="B82" t="s">
        <v>3206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026008099052.1.1.2.08</v>
      </c>
      <c r="F82" s="42" t="s">
        <v>2850</v>
      </c>
      <c r="G82" t="s">
        <v>1046</v>
      </c>
      <c r="H82" t="s">
        <v>102</v>
      </c>
      <c r="I82" t="s">
        <v>348</v>
      </c>
      <c r="J82" t="s">
        <v>1690</v>
      </c>
      <c r="K82" t="s">
        <v>3208</v>
      </c>
      <c r="L82" t="str">
        <f>LEFT(TMODELO[[#This Row],[Genero]],1)</f>
        <v>M</v>
      </c>
    </row>
    <row r="83" spans="1:12">
      <c r="A83" t="s">
        <v>3100</v>
      </c>
      <c r="B83" t="s">
        <v>3206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028000065592.1.1.2.08</v>
      </c>
      <c r="F83" s="42" t="s">
        <v>2896</v>
      </c>
      <c r="G83" t="s">
        <v>1656</v>
      </c>
      <c r="H83" t="s">
        <v>1186</v>
      </c>
      <c r="I83" t="s">
        <v>682</v>
      </c>
      <c r="J83" t="s">
        <v>1709</v>
      </c>
      <c r="K83" t="s">
        <v>3209</v>
      </c>
      <c r="L83" t="str">
        <f>LEFT(TMODELO[[#This Row],[Genero]],1)</f>
        <v>F</v>
      </c>
    </row>
    <row r="84" spans="1:12">
      <c r="A84" t="s">
        <v>3100</v>
      </c>
      <c r="B84" t="s">
        <v>3206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031004026392.1.1.2.08</v>
      </c>
      <c r="F84" s="42" t="s">
        <v>2918</v>
      </c>
      <c r="G84" t="s">
        <v>1932</v>
      </c>
      <c r="H84" t="s">
        <v>132</v>
      </c>
      <c r="I84" t="s">
        <v>18</v>
      </c>
      <c r="J84" t="s">
        <v>1749</v>
      </c>
      <c r="K84" t="s">
        <v>3208</v>
      </c>
      <c r="L84" t="str">
        <f>LEFT(TMODELO[[#This Row],[Genero]],1)</f>
        <v>M</v>
      </c>
    </row>
    <row r="85" spans="1:12">
      <c r="A85" t="s">
        <v>3100</v>
      </c>
      <c r="B85" t="s">
        <v>3206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031019938672.1.1.2.08</v>
      </c>
      <c r="F85" s="42" t="s">
        <v>3180</v>
      </c>
      <c r="G85" t="s">
        <v>3179</v>
      </c>
      <c r="H85" t="s">
        <v>102</v>
      </c>
      <c r="I85" t="s">
        <v>736</v>
      </c>
      <c r="J85" t="s">
        <v>1694</v>
      </c>
      <c r="K85" t="s">
        <v>3209</v>
      </c>
      <c r="L85" t="str">
        <f>LEFT(TMODELO[[#This Row],[Genero]],1)</f>
        <v>F</v>
      </c>
    </row>
    <row r="86" spans="1:12">
      <c r="A86" t="s">
        <v>3100</v>
      </c>
      <c r="B86" t="s">
        <v>3206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031026245942.1.1.2.08</v>
      </c>
      <c r="F86" s="42" t="s">
        <v>2925</v>
      </c>
      <c r="G86" t="s">
        <v>1147</v>
      </c>
      <c r="H86" t="s">
        <v>1660</v>
      </c>
      <c r="I86" t="s">
        <v>682</v>
      </c>
      <c r="J86" t="s">
        <v>1709</v>
      </c>
      <c r="K86" t="s">
        <v>3209</v>
      </c>
      <c r="L86" t="str">
        <f>LEFT(TMODELO[[#This Row],[Genero]],1)</f>
        <v>F</v>
      </c>
    </row>
    <row r="87" spans="1:12">
      <c r="A87" t="s">
        <v>3100</v>
      </c>
      <c r="B87" t="s">
        <v>3206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031032175472.1.1.2.08</v>
      </c>
      <c r="F87" s="42" t="s">
        <v>2860</v>
      </c>
      <c r="G87" t="s">
        <v>1901</v>
      </c>
      <c r="H87" t="s">
        <v>199</v>
      </c>
      <c r="I87" t="s">
        <v>682</v>
      </c>
      <c r="J87" t="s">
        <v>1709</v>
      </c>
      <c r="K87" t="s">
        <v>3209</v>
      </c>
      <c r="L87" t="str">
        <f>LEFT(TMODELO[[#This Row],[Genero]],1)</f>
        <v>F</v>
      </c>
    </row>
    <row r="88" spans="1:12">
      <c r="A88" t="s">
        <v>3100</v>
      </c>
      <c r="B88" t="s">
        <v>3206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031034858542.1.1.2.08</v>
      </c>
      <c r="F88" s="42" t="s">
        <v>2829</v>
      </c>
      <c r="G88" t="s">
        <v>1643</v>
      </c>
      <c r="H88" t="s">
        <v>1635</v>
      </c>
      <c r="I88" t="s">
        <v>736</v>
      </c>
      <c r="J88" t="s">
        <v>1694</v>
      </c>
      <c r="K88" t="s">
        <v>3209</v>
      </c>
      <c r="L88" t="str">
        <f>LEFT(TMODELO[[#This Row],[Genero]],1)</f>
        <v>F</v>
      </c>
    </row>
    <row r="89" spans="1:12">
      <c r="A89" t="s">
        <v>3100</v>
      </c>
      <c r="B89" t="s">
        <v>3206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031035870222.1.1.2.08</v>
      </c>
      <c r="F89" s="42" t="s">
        <v>2831</v>
      </c>
      <c r="G89" t="s">
        <v>1065</v>
      </c>
      <c r="H89" t="s">
        <v>3211</v>
      </c>
      <c r="I89" t="s">
        <v>736</v>
      </c>
      <c r="J89" t="s">
        <v>1694</v>
      </c>
      <c r="K89" t="s">
        <v>3209</v>
      </c>
      <c r="L89" t="str">
        <f>LEFT(TMODELO[[#This Row],[Genero]],1)</f>
        <v>F</v>
      </c>
    </row>
    <row r="90" spans="1:12">
      <c r="A90" t="s">
        <v>3100</v>
      </c>
      <c r="B90" t="s">
        <v>3206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031037878382.1.1.2.08</v>
      </c>
      <c r="F90" s="42" t="s">
        <v>2862</v>
      </c>
      <c r="G90" t="s">
        <v>1933</v>
      </c>
      <c r="H90" t="s">
        <v>102</v>
      </c>
      <c r="I90" t="s">
        <v>736</v>
      </c>
      <c r="J90" t="s">
        <v>1694</v>
      </c>
      <c r="K90" t="s">
        <v>3208</v>
      </c>
      <c r="L90" t="str">
        <f>LEFT(TMODELO[[#This Row],[Genero]],1)</f>
        <v>M</v>
      </c>
    </row>
    <row r="91" spans="1:12">
      <c r="A91" t="s">
        <v>3100</v>
      </c>
      <c r="B91" t="s">
        <v>3206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031047972732.1.1.2.08</v>
      </c>
      <c r="F91" s="42" t="s">
        <v>2858</v>
      </c>
      <c r="G91" t="s">
        <v>1648</v>
      </c>
      <c r="H91" t="s">
        <v>102</v>
      </c>
      <c r="I91" t="s">
        <v>1983</v>
      </c>
      <c r="J91" t="s">
        <v>1720</v>
      </c>
      <c r="K91" t="s">
        <v>3208</v>
      </c>
      <c r="L91" t="str">
        <f>LEFT(TMODELO[[#This Row],[Genero]],1)</f>
        <v>M</v>
      </c>
    </row>
    <row r="92" spans="1:12">
      <c r="A92" t="s">
        <v>3100</v>
      </c>
      <c r="B92" t="s">
        <v>3206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034004877102.1.1.2.08</v>
      </c>
      <c r="F92" s="42" t="s">
        <v>2842</v>
      </c>
      <c r="G92" t="s">
        <v>1899</v>
      </c>
      <c r="H92" t="s">
        <v>1757</v>
      </c>
      <c r="I92" t="s">
        <v>18</v>
      </c>
      <c r="J92" t="s">
        <v>1749</v>
      </c>
      <c r="K92" t="s">
        <v>3209</v>
      </c>
      <c r="L92" t="str">
        <f>LEFT(TMODELO[[#This Row],[Genero]],1)</f>
        <v>F</v>
      </c>
    </row>
    <row r="93" spans="1:12">
      <c r="A93" t="s">
        <v>3100</v>
      </c>
      <c r="B93" t="s">
        <v>3206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037007006632.1.1.2.08</v>
      </c>
      <c r="F93" s="42" t="s">
        <v>2822</v>
      </c>
      <c r="G93" t="s">
        <v>1895</v>
      </c>
      <c r="H93" t="s">
        <v>199</v>
      </c>
      <c r="I93" t="s">
        <v>682</v>
      </c>
      <c r="J93" t="s">
        <v>1709</v>
      </c>
      <c r="K93" t="s">
        <v>3209</v>
      </c>
      <c r="L93" t="str">
        <f>LEFT(TMODELO[[#This Row],[Genero]],1)</f>
        <v>F</v>
      </c>
    </row>
    <row r="94" spans="1:12">
      <c r="A94" t="s">
        <v>3100</v>
      </c>
      <c r="B94" t="s">
        <v>3206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037007817962.1.1.2.08</v>
      </c>
      <c r="F94" s="42" t="s">
        <v>2798</v>
      </c>
      <c r="G94" t="s">
        <v>1637</v>
      </c>
      <c r="H94" t="s">
        <v>1186</v>
      </c>
      <c r="I94" t="s">
        <v>682</v>
      </c>
      <c r="J94" t="s">
        <v>1709</v>
      </c>
      <c r="K94" t="s">
        <v>3208</v>
      </c>
      <c r="L94" t="str">
        <f>LEFT(TMODELO[[#This Row],[Genero]],1)</f>
        <v>M</v>
      </c>
    </row>
    <row r="95" spans="1:12">
      <c r="A95" t="s">
        <v>3100</v>
      </c>
      <c r="B95" t="s">
        <v>3206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037009422992.1.1.2.08</v>
      </c>
      <c r="F95" s="42" t="s">
        <v>2901</v>
      </c>
      <c r="G95" t="s">
        <v>1807</v>
      </c>
      <c r="H95" t="s">
        <v>60</v>
      </c>
      <c r="I95" t="s">
        <v>294</v>
      </c>
      <c r="J95" t="s">
        <v>1688</v>
      </c>
      <c r="K95" t="s">
        <v>3209</v>
      </c>
      <c r="L95" t="str">
        <f>LEFT(TMODELO[[#This Row],[Genero]],1)</f>
        <v>F</v>
      </c>
    </row>
    <row r="96" spans="1:12">
      <c r="A96" t="s">
        <v>3100</v>
      </c>
      <c r="B96" t="s">
        <v>3206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037011084372.1.1.2.08</v>
      </c>
      <c r="F96" s="42" t="s">
        <v>2938</v>
      </c>
      <c r="G96" t="s">
        <v>1150</v>
      </c>
      <c r="H96" t="s">
        <v>132</v>
      </c>
      <c r="I96" t="s">
        <v>2939</v>
      </c>
      <c r="J96" t="s">
        <v>3220</v>
      </c>
      <c r="K96" t="s">
        <v>3209</v>
      </c>
      <c r="L96" t="str">
        <f>LEFT(TMODELO[[#This Row],[Genero]],1)</f>
        <v>F</v>
      </c>
    </row>
    <row r="97" spans="1:12">
      <c r="A97" t="s">
        <v>3100</v>
      </c>
      <c r="B97" t="s">
        <v>3206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041001568782.1.1.2.08</v>
      </c>
      <c r="F97" s="42" t="s">
        <v>2840</v>
      </c>
      <c r="G97" t="s">
        <v>3102</v>
      </c>
      <c r="H97" t="s">
        <v>132</v>
      </c>
      <c r="I97" t="s">
        <v>272</v>
      </c>
      <c r="J97" t="s">
        <v>1707</v>
      </c>
      <c r="K97" t="s">
        <v>3209</v>
      </c>
      <c r="L97" t="str">
        <f>LEFT(TMODELO[[#This Row],[Genero]],1)</f>
        <v>F</v>
      </c>
    </row>
    <row r="98" spans="1:12">
      <c r="A98" t="s">
        <v>3100</v>
      </c>
      <c r="B98" t="s">
        <v>3206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045001570392.1.1.2.08</v>
      </c>
      <c r="F98" s="42" t="s">
        <v>2817</v>
      </c>
      <c r="G98" t="s">
        <v>1934</v>
      </c>
      <c r="H98" t="s">
        <v>1186</v>
      </c>
      <c r="I98" t="s">
        <v>1125</v>
      </c>
      <c r="J98" t="s">
        <v>1717</v>
      </c>
      <c r="K98" t="s">
        <v>3208</v>
      </c>
      <c r="L98" t="str">
        <f>LEFT(TMODELO[[#This Row],[Genero]],1)</f>
        <v>M</v>
      </c>
    </row>
    <row r="99" spans="1:12">
      <c r="A99" t="s">
        <v>3100</v>
      </c>
      <c r="B99" t="s">
        <v>3206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047000085782.1.1.2.08</v>
      </c>
      <c r="F99" s="42" t="s">
        <v>2886</v>
      </c>
      <c r="G99" t="s">
        <v>1189</v>
      </c>
      <c r="H99" t="s">
        <v>1186</v>
      </c>
      <c r="I99" t="s">
        <v>1125</v>
      </c>
      <c r="J99" t="s">
        <v>1717</v>
      </c>
      <c r="K99" t="s">
        <v>3208</v>
      </c>
      <c r="L99" t="str">
        <f>LEFT(TMODELO[[#This Row],[Genero]],1)</f>
        <v>M</v>
      </c>
    </row>
    <row r="100" spans="1:12">
      <c r="A100" t="s">
        <v>3100</v>
      </c>
      <c r="B100" t="s">
        <v>3206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047001647102.1.1.2.08</v>
      </c>
      <c r="F100" s="42" t="s">
        <v>2929</v>
      </c>
      <c r="G100" t="s">
        <v>1914</v>
      </c>
      <c r="H100" t="s">
        <v>199</v>
      </c>
      <c r="I100" t="s">
        <v>682</v>
      </c>
      <c r="J100" t="s">
        <v>1709</v>
      </c>
      <c r="K100" t="s">
        <v>3208</v>
      </c>
      <c r="L100" t="str">
        <f>LEFT(TMODELO[[#This Row],[Genero]],1)</f>
        <v>M</v>
      </c>
    </row>
    <row r="101" spans="1:12">
      <c r="A101" t="s">
        <v>3100</v>
      </c>
      <c r="B101" t="s">
        <v>3206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047010815172.1.1.2.08</v>
      </c>
      <c r="F101" s="42" t="s">
        <v>2830</v>
      </c>
      <c r="G101" t="s">
        <v>1038</v>
      </c>
      <c r="H101" t="s">
        <v>102</v>
      </c>
      <c r="I101" t="s">
        <v>235</v>
      </c>
      <c r="J101" t="s">
        <v>1695</v>
      </c>
      <c r="K101" t="s">
        <v>3209</v>
      </c>
      <c r="L101" t="str">
        <f>LEFT(TMODELO[[#This Row],[Genero]],1)</f>
        <v>F</v>
      </c>
    </row>
    <row r="102" spans="1:12">
      <c r="A102" t="s">
        <v>3100</v>
      </c>
      <c r="B102" t="s">
        <v>3206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048000561542.1.1.2.08</v>
      </c>
      <c r="F102" s="42" t="s">
        <v>2859</v>
      </c>
      <c r="G102" t="s">
        <v>1191</v>
      </c>
      <c r="H102" t="s">
        <v>1186</v>
      </c>
      <c r="I102" t="s">
        <v>1125</v>
      </c>
      <c r="J102" t="s">
        <v>1717</v>
      </c>
      <c r="K102" t="s">
        <v>3208</v>
      </c>
      <c r="L102" t="str">
        <f>LEFT(TMODELO[[#This Row],[Genero]],1)</f>
        <v>M</v>
      </c>
    </row>
    <row r="103" spans="1:12">
      <c r="A103" t="s">
        <v>3100</v>
      </c>
      <c r="B103" t="s">
        <v>3206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049003409792.1.1.2.08</v>
      </c>
      <c r="F103" s="42" t="s">
        <v>2810</v>
      </c>
      <c r="G103" t="s">
        <v>1194</v>
      </c>
      <c r="H103" t="s">
        <v>1186</v>
      </c>
      <c r="I103" t="s">
        <v>1125</v>
      </c>
      <c r="J103" t="s">
        <v>1717</v>
      </c>
      <c r="K103" t="s">
        <v>3208</v>
      </c>
      <c r="L103" t="str">
        <f>LEFT(TMODELO[[#This Row],[Genero]],1)</f>
        <v>M</v>
      </c>
    </row>
    <row r="104" spans="1:12">
      <c r="A104" t="s">
        <v>3100</v>
      </c>
      <c r="B104" t="s">
        <v>3206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051002178592.1.1.2.08</v>
      </c>
      <c r="F104" s="42" t="s">
        <v>2854</v>
      </c>
      <c r="G104" t="s">
        <v>2031</v>
      </c>
      <c r="H104" t="s">
        <v>1764</v>
      </c>
      <c r="I104" t="s">
        <v>294</v>
      </c>
      <c r="J104" t="s">
        <v>1688</v>
      </c>
      <c r="K104" t="s">
        <v>3209</v>
      </c>
      <c r="L104" t="str">
        <f>LEFT(TMODELO[[#This Row],[Genero]],1)</f>
        <v>F</v>
      </c>
    </row>
    <row r="105" spans="1:12">
      <c r="A105" t="s">
        <v>3100</v>
      </c>
      <c r="B105" t="s">
        <v>3206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055002729672.1.1.2.08</v>
      </c>
      <c r="F105" s="42" t="s">
        <v>2869</v>
      </c>
      <c r="G105" t="s">
        <v>1601</v>
      </c>
      <c r="H105" t="s">
        <v>199</v>
      </c>
      <c r="I105" t="s">
        <v>682</v>
      </c>
      <c r="J105" t="s">
        <v>1709</v>
      </c>
      <c r="K105" t="s">
        <v>3208</v>
      </c>
      <c r="L105" t="str">
        <f>LEFT(TMODELO[[#This Row],[Genero]],1)</f>
        <v>M</v>
      </c>
    </row>
    <row r="106" spans="1:12">
      <c r="A106" t="s">
        <v>3100</v>
      </c>
      <c r="B106" t="s">
        <v>3206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060002106222.1.1.2.08</v>
      </c>
      <c r="F106" s="42" t="s">
        <v>2813</v>
      </c>
      <c r="G106" t="s">
        <v>1598</v>
      </c>
      <c r="H106" t="s">
        <v>523</v>
      </c>
      <c r="I106" t="s">
        <v>348</v>
      </c>
      <c r="J106" t="s">
        <v>1690</v>
      </c>
      <c r="K106" t="s">
        <v>3208</v>
      </c>
      <c r="L106" t="str">
        <f>LEFT(TMODELO[[#This Row],[Genero]],1)</f>
        <v>M</v>
      </c>
    </row>
    <row r="107" spans="1:12">
      <c r="A107" t="s">
        <v>3100</v>
      </c>
      <c r="B107" t="s">
        <v>3206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068003948572.1.1.2.08</v>
      </c>
      <c r="F107" s="42" t="s">
        <v>2820</v>
      </c>
      <c r="G107" t="s">
        <v>1642</v>
      </c>
      <c r="H107" t="s">
        <v>104</v>
      </c>
      <c r="I107" t="s">
        <v>1982</v>
      </c>
      <c r="J107" t="s">
        <v>1689</v>
      </c>
      <c r="K107" t="s">
        <v>3208</v>
      </c>
      <c r="L107" t="str">
        <f>LEFT(TMODELO[[#This Row],[Genero]],1)</f>
        <v>M</v>
      </c>
    </row>
    <row r="108" spans="1:12">
      <c r="A108" t="s">
        <v>3100</v>
      </c>
      <c r="B108" t="s">
        <v>3206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069000045392.1.1.2.08</v>
      </c>
      <c r="F108" s="42" t="s">
        <v>2883</v>
      </c>
      <c r="G108" t="s">
        <v>2034</v>
      </c>
      <c r="H108" t="s">
        <v>199</v>
      </c>
      <c r="I108" t="s">
        <v>1125</v>
      </c>
      <c r="J108" t="s">
        <v>1717</v>
      </c>
      <c r="K108" t="s">
        <v>3209</v>
      </c>
      <c r="L108" t="str">
        <f>LEFT(TMODELO[[#This Row],[Genero]],1)</f>
        <v>F</v>
      </c>
    </row>
    <row r="109" spans="1:12">
      <c r="A109" t="s">
        <v>3100</v>
      </c>
      <c r="B109" t="s">
        <v>3206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071000446972.1.1.2.08</v>
      </c>
      <c r="F109" s="42" t="s">
        <v>2821</v>
      </c>
      <c r="G109" t="s">
        <v>1192</v>
      </c>
      <c r="H109" t="s">
        <v>1185</v>
      </c>
      <c r="I109" t="s">
        <v>1184</v>
      </c>
      <c r="J109" t="s">
        <v>1721</v>
      </c>
      <c r="K109" t="s">
        <v>3209</v>
      </c>
      <c r="L109" t="str">
        <f>LEFT(TMODELO[[#This Row],[Genero]],1)</f>
        <v>F</v>
      </c>
    </row>
    <row r="110" spans="1:12">
      <c r="A110" t="s">
        <v>3100</v>
      </c>
      <c r="B110" t="s">
        <v>3206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071004775332.1.1.2.08</v>
      </c>
      <c r="F110" s="42" t="s">
        <v>2920</v>
      </c>
      <c r="G110" t="s">
        <v>1935</v>
      </c>
      <c r="H110" t="s">
        <v>60</v>
      </c>
      <c r="I110" t="s">
        <v>603</v>
      </c>
      <c r="J110" t="s">
        <v>1718</v>
      </c>
      <c r="K110" t="s">
        <v>3209</v>
      </c>
      <c r="L110" t="str">
        <f>LEFT(TMODELO[[#This Row],[Genero]],1)</f>
        <v>F</v>
      </c>
    </row>
    <row r="111" spans="1:12">
      <c r="A111" t="s">
        <v>3100</v>
      </c>
      <c r="B111" t="s">
        <v>3206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079001547042.1.1.2.08</v>
      </c>
      <c r="F111" s="42" t="s">
        <v>2876</v>
      </c>
      <c r="G111" t="s">
        <v>1936</v>
      </c>
      <c r="H111" t="s">
        <v>102</v>
      </c>
      <c r="I111" t="s">
        <v>325</v>
      </c>
      <c r="J111" t="s">
        <v>1714</v>
      </c>
      <c r="K111" t="s">
        <v>3209</v>
      </c>
      <c r="L111" t="str">
        <f>LEFT(TMODELO[[#This Row],[Genero]],1)</f>
        <v>F</v>
      </c>
    </row>
    <row r="112" spans="1:12">
      <c r="A112" t="s">
        <v>3100</v>
      </c>
      <c r="B112" t="s">
        <v>3206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092000248272.1.1.2.08</v>
      </c>
      <c r="F112" s="42" t="s">
        <v>2928</v>
      </c>
      <c r="G112" t="s">
        <v>1937</v>
      </c>
      <c r="H112" t="s">
        <v>60</v>
      </c>
      <c r="I112" t="s">
        <v>348</v>
      </c>
      <c r="J112" t="s">
        <v>1690</v>
      </c>
      <c r="K112" t="s">
        <v>3209</v>
      </c>
      <c r="L112" t="str">
        <f>LEFT(TMODELO[[#This Row],[Genero]],1)</f>
        <v>F</v>
      </c>
    </row>
    <row r="113" spans="1:12">
      <c r="A113" t="s">
        <v>3100</v>
      </c>
      <c r="B113" t="s">
        <v>3206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223000085092.1.1.2.08</v>
      </c>
      <c r="F113" s="42" t="s">
        <v>2877</v>
      </c>
      <c r="G113" t="s">
        <v>1190</v>
      </c>
      <c r="H113" t="s">
        <v>60</v>
      </c>
      <c r="I113" t="s">
        <v>1986</v>
      </c>
      <c r="J113" t="s">
        <v>1722</v>
      </c>
      <c r="K113" t="s">
        <v>3209</v>
      </c>
      <c r="L113" t="str">
        <f>LEFT(TMODELO[[#This Row],[Genero]],1)</f>
        <v>F</v>
      </c>
    </row>
    <row r="114" spans="1:12">
      <c r="A114" t="s">
        <v>3100</v>
      </c>
      <c r="B114" t="s">
        <v>3206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223001043812.1.1.2.08</v>
      </c>
      <c r="F114" s="42" t="s">
        <v>2814</v>
      </c>
      <c r="G114" t="s">
        <v>1639</v>
      </c>
      <c r="H114" t="s">
        <v>1603</v>
      </c>
      <c r="I114" t="s">
        <v>1980</v>
      </c>
      <c r="J114" t="s">
        <v>1703</v>
      </c>
      <c r="K114" t="s">
        <v>3208</v>
      </c>
      <c r="L114" t="str">
        <f>LEFT(TMODELO[[#This Row],[Genero]],1)</f>
        <v>M</v>
      </c>
    </row>
    <row r="115" spans="1:12">
      <c r="A115" t="s">
        <v>3100</v>
      </c>
      <c r="B115" t="s">
        <v>3206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223002202782.1.1.2.08</v>
      </c>
      <c r="F115" s="42" t="s">
        <v>2909</v>
      </c>
      <c r="G115" t="s">
        <v>2908</v>
      </c>
      <c r="H115" t="s">
        <v>132</v>
      </c>
      <c r="I115" t="s">
        <v>724</v>
      </c>
      <c r="J115" t="s">
        <v>1691</v>
      </c>
      <c r="K115" t="s">
        <v>3208</v>
      </c>
      <c r="L115" t="str">
        <f>LEFT(TMODELO[[#This Row],[Genero]],1)</f>
        <v>M</v>
      </c>
    </row>
    <row r="116" spans="1:12">
      <c r="A116" t="s">
        <v>3100</v>
      </c>
      <c r="B116" t="s">
        <v>3206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223002537742.1.1.2.08</v>
      </c>
      <c r="F116" s="42" t="s">
        <v>2943</v>
      </c>
      <c r="G116" t="s">
        <v>3221</v>
      </c>
      <c r="H116" t="s">
        <v>102</v>
      </c>
      <c r="I116" t="s">
        <v>1984</v>
      </c>
      <c r="J116" t="s">
        <v>1705</v>
      </c>
      <c r="K116" t="s">
        <v>3209</v>
      </c>
      <c r="L116" t="str">
        <f>LEFT(TMODELO[[#This Row],[Genero]],1)</f>
        <v>F</v>
      </c>
    </row>
    <row r="117" spans="1:12">
      <c r="A117" t="s">
        <v>3100</v>
      </c>
      <c r="B117" t="s">
        <v>3206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223004267762.1.1.2.08</v>
      </c>
      <c r="F117" s="42" t="s">
        <v>2905</v>
      </c>
      <c r="G117" t="s">
        <v>3132</v>
      </c>
      <c r="H117" t="s">
        <v>102</v>
      </c>
      <c r="I117" t="s">
        <v>294</v>
      </c>
      <c r="J117" t="s">
        <v>1688</v>
      </c>
      <c r="K117" t="s">
        <v>3209</v>
      </c>
      <c r="L117" t="str">
        <f>LEFT(TMODELO[[#This Row],[Genero]],1)</f>
        <v>F</v>
      </c>
    </row>
    <row r="118" spans="1:12">
      <c r="A118" t="s">
        <v>3100</v>
      </c>
      <c r="B118" t="s">
        <v>3206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223005472582.1.1.2.08</v>
      </c>
      <c r="F118" s="42" t="s">
        <v>2921</v>
      </c>
      <c r="G118" t="s">
        <v>1938</v>
      </c>
      <c r="H118" t="s">
        <v>132</v>
      </c>
      <c r="I118" t="s">
        <v>244</v>
      </c>
      <c r="J118" t="s">
        <v>1716</v>
      </c>
      <c r="K118" t="s">
        <v>3209</v>
      </c>
      <c r="L118" t="str">
        <f>LEFT(TMODELO[[#This Row],[Genero]],1)</f>
        <v>F</v>
      </c>
    </row>
    <row r="119" spans="1:12">
      <c r="A119" t="s">
        <v>3100</v>
      </c>
      <c r="B119" t="s">
        <v>3206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223007598612.1.1.2.08</v>
      </c>
      <c r="F119" s="42" t="s">
        <v>2878</v>
      </c>
      <c r="G119" t="s">
        <v>1677</v>
      </c>
      <c r="H119" t="s">
        <v>1672</v>
      </c>
      <c r="I119" t="s">
        <v>294</v>
      </c>
      <c r="J119" t="s">
        <v>1688</v>
      </c>
      <c r="K119" t="s">
        <v>3209</v>
      </c>
      <c r="L119" t="str">
        <f>LEFT(TMODELO[[#This Row],[Genero]],1)</f>
        <v>F</v>
      </c>
    </row>
    <row r="120" spans="1:12">
      <c r="A120" t="s">
        <v>3100</v>
      </c>
      <c r="B120" t="s">
        <v>3206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223007740432.1.1.2.08</v>
      </c>
      <c r="F120" s="42" t="s">
        <v>2839</v>
      </c>
      <c r="G120" t="s">
        <v>1600</v>
      </c>
      <c r="H120" t="s">
        <v>60</v>
      </c>
      <c r="I120" t="s">
        <v>348</v>
      </c>
      <c r="J120" t="s">
        <v>1690</v>
      </c>
      <c r="K120" t="s">
        <v>3208</v>
      </c>
      <c r="L120" t="str">
        <f>LEFT(TMODELO[[#This Row],[Genero]],1)</f>
        <v>M</v>
      </c>
    </row>
    <row r="121" spans="1:12">
      <c r="A121" t="s">
        <v>3100</v>
      </c>
      <c r="B121" t="s">
        <v>3206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223009970082.1.1.2.08</v>
      </c>
      <c r="F121" s="42" t="s">
        <v>2855</v>
      </c>
      <c r="G121" t="s">
        <v>1939</v>
      </c>
      <c r="H121" t="s">
        <v>132</v>
      </c>
      <c r="I121" t="s">
        <v>193</v>
      </c>
      <c r="J121" t="s">
        <v>1739</v>
      </c>
      <c r="K121" t="s">
        <v>3208</v>
      </c>
      <c r="L121" t="str">
        <f>LEFT(TMODELO[[#This Row],[Genero]],1)</f>
        <v>M</v>
      </c>
    </row>
    <row r="122" spans="1:12">
      <c r="A122" t="s">
        <v>3100</v>
      </c>
      <c r="B122" t="s">
        <v>3206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224000566062.1.1.2.08</v>
      </c>
      <c r="F122" s="42" t="s">
        <v>2917</v>
      </c>
      <c r="G122" t="s">
        <v>1146</v>
      </c>
      <c r="H122" t="s">
        <v>60</v>
      </c>
      <c r="I122" t="s">
        <v>3217</v>
      </c>
      <c r="J122" t="s">
        <v>3218</v>
      </c>
      <c r="K122" t="s">
        <v>3208</v>
      </c>
      <c r="L122" t="str">
        <f>LEFT(TMODELO[[#This Row],[Genero]],1)</f>
        <v>M</v>
      </c>
    </row>
    <row r="123" spans="1:12">
      <c r="A123" t="s">
        <v>3100</v>
      </c>
      <c r="B123" t="s">
        <v>3206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224001708602.1.1.2.08</v>
      </c>
      <c r="F123" s="42" t="s">
        <v>2933</v>
      </c>
      <c r="G123" t="s">
        <v>2000</v>
      </c>
      <c r="H123" t="s">
        <v>1210</v>
      </c>
      <c r="I123" t="s">
        <v>1987</v>
      </c>
      <c r="J123" t="s">
        <v>1696</v>
      </c>
      <c r="K123" t="s">
        <v>3209</v>
      </c>
      <c r="L123" t="str">
        <f>LEFT(TMODELO[[#This Row],[Genero]],1)</f>
        <v>F</v>
      </c>
    </row>
    <row r="124" spans="1:12">
      <c r="A124" t="s">
        <v>3100</v>
      </c>
      <c r="B124" t="s">
        <v>3206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224003378732.1.1.2.08</v>
      </c>
      <c r="F124" s="42" t="s">
        <v>2834</v>
      </c>
      <c r="G124" t="s">
        <v>1644</v>
      </c>
      <c r="H124" t="s">
        <v>3211</v>
      </c>
      <c r="I124" t="s">
        <v>212</v>
      </c>
      <c r="J124" t="s">
        <v>3103</v>
      </c>
      <c r="K124" t="s">
        <v>3209</v>
      </c>
      <c r="L124" t="str">
        <f>LEFT(TMODELO[[#This Row],[Genero]],1)</f>
        <v>F</v>
      </c>
    </row>
    <row r="125" spans="1:12">
      <c r="A125" t="s">
        <v>3100</v>
      </c>
      <c r="B125" t="s">
        <v>3206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42" t="s">
        <v>2836</v>
      </c>
      <c r="G125" t="s">
        <v>1040</v>
      </c>
      <c r="H125" t="s">
        <v>245</v>
      </c>
      <c r="I125" t="s">
        <v>1988</v>
      </c>
      <c r="J125" t="s">
        <v>1693</v>
      </c>
      <c r="K125" t="s">
        <v>3208</v>
      </c>
      <c r="L125" t="str">
        <f>LEFT(TMODELO[[#This Row],[Genero]],1)</f>
        <v>M</v>
      </c>
    </row>
    <row r="126" spans="1:12">
      <c r="A126" t="s">
        <v>3100</v>
      </c>
      <c r="B126" t="s">
        <v>3206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42" t="s">
        <v>2837</v>
      </c>
      <c r="G126" t="s">
        <v>1940</v>
      </c>
      <c r="H126" t="s">
        <v>102</v>
      </c>
      <c r="I126" t="s">
        <v>348</v>
      </c>
      <c r="J126" t="s">
        <v>1690</v>
      </c>
      <c r="K126" t="s">
        <v>3208</v>
      </c>
      <c r="L126" t="str">
        <f>LEFT(TMODELO[[#This Row],[Genero]],1)</f>
        <v>M</v>
      </c>
    </row>
    <row r="127" spans="1:12">
      <c r="A127" t="s">
        <v>3100</v>
      </c>
      <c r="B127" t="s">
        <v>3206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42" t="s">
        <v>2874</v>
      </c>
      <c r="G127" t="s">
        <v>2033</v>
      </c>
      <c r="H127" t="s">
        <v>3211</v>
      </c>
      <c r="I127" t="s">
        <v>212</v>
      </c>
      <c r="J127" t="s">
        <v>3212</v>
      </c>
      <c r="K127" t="s">
        <v>3209</v>
      </c>
      <c r="L127" t="str">
        <f>LEFT(TMODELO[[#This Row],[Genero]],1)</f>
        <v>F</v>
      </c>
    </row>
    <row r="128" spans="1:12">
      <c r="A128" t="s">
        <v>3100</v>
      </c>
      <c r="B128" t="s">
        <v>3206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42" t="s">
        <v>2811</v>
      </c>
      <c r="G128" t="s">
        <v>1832</v>
      </c>
      <c r="H128" t="s">
        <v>296</v>
      </c>
      <c r="I128" t="s">
        <v>294</v>
      </c>
      <c r="J128" t="s">
        <v>1688</v>
      </c>
      <c r="K128" t="s">
        <v>3208</v>
      </c>
      <c r="L128" t="str">
        <f>LEFT(TMODELO[[#This Row],[Genero]],1)</f>
        <v>M</v>
      </c>
    </row>
    <row r="129" spans="1:12">
      <c r="A129" t="s">
        <v>3100</v>
      </c>
      <c r="B129" t="s">
        <v>3206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42" t="s">
        <v>2927</v>
      </c>
      <c r="G129" t="s">
        <v>2001</v>
      </c>
      <c r="H129" t="s">
        <v>1210</v>
      </c>
      <c r="I129" t="s">
        <v>1981</v>
      </c>
      <c r="J129" t="s">
        <v>1697</v>
      </c>
      <c r="K129" t="s">
        <v>3209</v>
      </c>
      <c r="L129" t="str">
        <f>LEFT(TMODELO[[#This Row],[Genero]],1)</f>
        <v>F</v>
      </c>
    </row>
    <row r="130" spans="1:12">
      <c r="A130" t="s">
        <v>3100</v>
      </c>
      <c r="B130" t="s">
        <v>3206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42" t="s">
        <v>2851</v>
      </c>
      <c r="G130" t="s">
        <v>3104</v>
      </c>
      <c r="H130" t="s">
        <v>102</v>
      </c>
      <c r="I130" t="s">
        <v>335</v>
      </c>
      <c r="J130" t="s">
        <v>1736</v>
      </c>
      <c r="K130" t="s">
        <v>3209</v>
      </c>
      <c r="L130" t="str">
        <f>LEFT(TMODELO[[#This Row],[Genero]],1)</f>
        <v>F</v>
      </c>
    </row>
    <row r="131" spans="1:12">
      <c r="A131" t="s">
        <v>3100</v>
      </c>
      <c r="B131" t="s">
        <v>3206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42" t="s">
        <v>2898</v>
      </c>
      <c r="G131" t="s">
        <v>1657</v>
      </c>
      <c r="H131" t="s">
        <v>1603</v>
      </c>
      <c r="I131" t="s">
        <v>1980</v>
      </c>
      <c r="J131" t="s">
        <v>1703</v>
      </c>
      <c r="K131" t="s">
        <v>3208</v>
      </c>
      <c r="L131" t="str">
        <f>LEFT(TMODELO[[#This Row],[Genero]],1)</f>
        <v>M</v>
      </c>
    </row>
    <row r="132" spans="1:12">
      <c r="A132" t="s">
        <v>3100</v>
      </c>
      <c r="B132" t="s">
        <v>3206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42" t="s">
        <v>2931</v>
      </c>
      <c r="G132" t="s">
        <v>1941</v>
      </c>
      <c r="H132" t="s">
        <v>1973</v>
      </c>
      <c r="I132" t="s">
        <v>1977</v>
      </c>
      <c r="J132" t="s">
        <v>1745</v>
      </c>
      <c r="K132" t="s">
        <v>3209</v>
      </c>
      <c r="L132" t="str">
        <f>LEFT(TMODELO[[#This Row],[Genero]],1)</f>
        <v>F</v>
      </c>
    </row>
    <row r="133" spans="1:12">
      <c r="A133" t="s">
        <v>3100</v>
      </c>
      <c r="B133" t="s">
        <v>3206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402126857272.1.1.2.08</v>
      </c>
      <c r="F133" s="42" t="s">
        <v>2934</v>
      </c>
      <c r="G133" t="s">
        <v>1661</v>
      </c>
      <c r="H133" t="s">
        <v>112</v>
      </c>
      <c r="I133" t="s">
        <v>1982</v>
      </c>
      <c r="J133" t="s">
        <v>1689</v>
      </c>
      <c r="K133" t="s">
        <v>3208</v>
      </c>
      <c r="L133" t="str">
        <f>LEFT(TMODELO[[#This Row],[Genero]],1)</f>
        <v>M</v>
      </c>
    </row>
    <row r="134" spans="1:12">
      <c r="A134" t="s">
        <v>3100</v>
      </c>
      <c r="B134" t="s">
        <v>3206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402127342102.1.1.2.08</v>
      </c>
      <c r="F134" s="42" t="s">
        <v>2940</v>
      </c>
      <c r="G134" t="s">
        <v>1662</v>
      </c>
      <c r="H134" t="s">
        <v>1603</v>
      </c>
      <c r="I134" t="s">
        <v>1980</v>
      </c>
      <c r="J134" t="s">
        <v>1703</v>
      </c>
      <c r="K134" t="s">
        <v>3209</v>
      </c>
      <c r="L134" t="str">
        <f>LEFT(TMODELO[[#This Row],[Genero]],1)</f>
        <v>F</v>
      </c>
    </row>
    <row r="135" spans="1:12">
      <c r="A135" t="s">
        <v>3100</v>
      </c>
      <c r="B135" t="s">
        <v>3206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402201195862.1.1.2.08</v>
      </c>
      <c r="F135" s="42" t="s">
        <v>2806</v>
      </c>
      <c r="G135" t="s">
        <v>1891</v>
      </c>
      <c r="H135" t="s">
        <v>1892</v>
      </c>
      <c r="I135" t="s">
        <v>348</v>
      </c>
      <c r="J135" t="s">
        <v>1690</v>
      </c>
      <c r="K135" t="s">
        <v>3209</v>
      </c>
      <c r="L135" t="str">
        <f>LEFT(TMODELO[[#This Row],[Genero]],1)</f>
        <v>F</v>
      </c>
    </row>
    <row r="136" spans="1:12">
      <c r="A136" t="s">
        <v>3100</v>
      </c>
      <c r="B136" t="s">
        <v>3206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402203145182.1.1.2.08</v>
      </c>
      <c r="F136" s="42" t="s">
        <v>2867</v>
      </c>
      <c r="G136" t="s">
        <v>1942</v>
      </c>
      <c r="H136" t="s">
        <v>199</v>
      </c>
      <c r="I136" t="s">
        <v>596</v>
      </c>
      <c r="J136" t="s">
        <v>1735</v>
      </c>
      <c r="K136" t="s">
        <v>3208</v>
      </c>
      <c r="L136" t="str">
        <f>LEFT(TMODELO[[#This Row],[Genero]],1)</f>
        <v>M</v>
      </c>
    </row>
    <row r="137" spans="1:12">
      <c r="A137" t="s">
        <v>3100</v>
      </c>
      <c r="B137" t="s">
        <v>3206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402209280442.1.1.2.08</v>
      </c>
      <c r="F137" s="42" t="s">
        <v>2915</v>
      </c>
      <c r="G137" t="s">
        <v>1844</v>
      </c>
      <c r="H137" t="s">
        <v>1784</v>
      </c>
      <c r="I137" t="s">
        <v>1981</v>
      </c>
      <c r="J137" t="s">
        <v>1697</v>
      </c>
      <c r="K137" t="s">
        <v>3208</v>
      </c>
      <c r="L137" t="str">
        <f>LEFT(TMODELO[[#This Row],[Genero]],1)</f>
        <v>M</v>
      </c>
    </row>
    <row r="138" spans="1:12">
      <c r="A138" t="s">
        <v>3100</v>
      </c>
      <c r="B138" t="s">
        <v>3206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402209992762.1.1.2.08</v>
      </c>
      <c r="F138" s="42" t="s">
        <v>2828</v>
      </c>
      <c r="G138" t="s">
        <v>1308</v>
      </c>
      <c r="H138" t="s">
        <v>102</v>
      </c>
      <c r="I138" t="s">
        <v>294</v>
      </c>
      <c r="J138" t="s">
        <v>1688</v>
      </c>
      <c r="K138" t="s">
        <v>3209</v>
      </c>
      <c r="L138" t="str">
        <f>LEFT(TMODELO[[#This Row],[Genero]],1)</f>
        <v>F</v>
      </c>
    </row>
    <row r="139" spans="1:12">
      <c r="A139" t="s">
        <v>3100</v>
      </c>
      <c r="B139" t="s">
        <v>3206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402210543862.1.1.2.08</v>
      </c>
      <c r="F139" s="42" t="s">
        <v>2824</v>
      </c>
      <c r="G139" t="s">
        <v>2823</v>
      </c>
      <c r="H139" t="s">
        <v>1635</v>
      </c>
      <c r="I139" t="s">
        <v>325</v>
      </c>
      <c r="J139" t="s">
        <v>1714</v>
      </c>
      <c r="K139" t="s">
        <v>3209</v>
      </c>
      <c r="L139" t="str">
        <f>LEFT(TMODELO[[#This Row],[Genero]],1)</f>
        <v>F</v>
      </c>
    </row>
    <row r="140" spans="1:12">
      <c r="A140" t="s">
        <v>3100</v>
      </c>
      <c r="B140" t="s">
        <v>3206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402215682372.1.1.2.08</v>
      </c>
      <c r="F140" s="42" t="s">
        <v>2873</v>
      </c>
      <c r="G140" t="s">
        <v>2032</v>
      </c>
      <c r="H140" t="s">
        <v>3211</v>
      </c>
      <c r="I140" t="s">
        <v>212</v>
      </c>
      <c r="J140" t="s">
        <v>3212</v>
      </c>
      <c r="K140" t="s">
        <v>3208</v>
      </c>
      <c r="L140" t="str">
        <f>LEFT(TMODELO[[#This Row],[Genero]],1)</f>
        <v>M</v>
      </c>
    </row>
    <row r="141" spans="1:12">
      <c r="A141" t="s">
        <v>3100</v>
      </c>
      <c r="B141" t="s">
        <v>3206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402218010182.1.1.2.08</v>
      </c>
      <c r="F141" s="42" t="s">
        <v>2942</v>
      </c>
      <c r="G141" t="s">
        <v>1686</v>
      </c>
      <c r="H141" t="s">
        <v>102</v>
      </c>
      <c r="I141" t="s">
        <v>212</v>
      </c>
      <c r="J141" t="s">
        <v>3212</v>
      </c>
      <c r="K141" t="s">
        <v>3209</v>
      </c>
      <c r="L141" t="str">
        <f>LEFT(TMODELO[[#This Row],[Genero]],1)</f>
        <v>F</v>
      </c>
    </row>
    <row r="142" spans="1:12">
      <c r="A142" t="s">
        <v>3100</v>
      </c>
      <c r="B142" t="s">
        <v>3206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402218401152.1.1.2.08</v>
      </c>
      <c r="F142" s="42" t="s">
        <v>2902</v>
      </c>
      <c r="G142" t="s">
        <v>1658</v>
      </c>
      <c r="H142" t="s">
        <v>3298</v>
      </c>
      <c r="I142" t="s">
        <v>736</v>
      </c>
      <c r="J142" t="s">
        <v>1694</v>
      </c>
      <c r="K142" t="s">
        <v>3209</v>
      </c>
      <c r="L142" t="str">
        <f>LEFT(TMODELO[[#This Row],[Genero]],1)</f>
        <v>F</v>
      </c>
    </row>
    <row r="143" spans="1:12">
      <c r="A143" t="s">
        <v>3100</v>
      </c>
      <c r="B143" t="s">
        <v>3206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402220470412.1.1.2.08</v>
      </c>
      <c r="F143" s="42" t="s">
        <v>2818</v>
      </c>
      <c r="G143" t="s">
        <v>2002</v>
      </c>
      <c r="H143" t="s">
        <v>1973</v>
      </c>
      <c r="I143" t="s">
        <v>108</v>
      </c>
      <c r="J143" t="s">
        <v>1710</v>
      </c>
      <c r="K143" t="s">
        <v>3208</v>
      </c>
      <c r="L143" t="str">
        <f>LEFT(TMODELO[[#This Row],[Genero]],1)</f>
        <v>M</v>
      </c>
    </row>
    <row r="144" spans="1:12">
      <c r="A144" t="s">
        <v>3100</v>
      </c>
      <c r="B144" t="s">
        <v>3206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402220471992.1.1.2.08</v>
      </c>
      <c r="F144" s="42" t="s">
        <v>2911</v>
      </c>
      <c r="G144" t="s">
        <v>2910</v>
      </c>
      <c r="H144" t="s">
        <v>1635</v>
      </c>
      <c r="I144" t="s">
        <v>325</v>
      </c>
      <c r="J144" t="s">
        <v>1714</v>
      </c>
      <c r="K144" t="s">
        <v>3209</v>
      </c>
      <c r="L144" t="str">
        <f>LEFT(TMODELO[[#This Row],[Genero]],1)</f>
        <v>F</v>
      </c>
    </row>
    <row r="145" spans="1:12">
      <c r="A145" t="s">
        <v>3100</v>
      </c>
      <c r="B145" t="s">
        <v>3206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402224930622.1.1.2.08</v>
      </c>
      <c r="F145" s="42" t="s">
        <v>2807</v>
      </c>
      <c r="G145" t="s">
        <v>1893</v>
      </c>
      <c r="H145" t="s">
        <v>296</v>
      </c>
      <c r="I145" t="s">
        <v>294</v>
      </c>
      <c r="J145" t="s">
        <v>1688</v>
      </c>
      <c r="K145" t="s">
        <v>3209</v>
      </c>
      <c r="L145" t="str">
        <f>LEFT(TMODELO[[#This Row],[Genero]],1)</f>
        <v>F</v>
      </c>
    </row>
    <row r="146" spans="1:12">
      <c r="A146" t="s">
        <v>3100</v>
      </c>
      <c r="B146" t="s">
        <v>3206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402225905452.1.1.2.08</v>
      </c>
      <c r="F146" s="42" t="s">
        <v>3182</v>
      </c>
      <c r="G146" t="s">
        <v>3181</v>
      </c>
      <c r="H146" t="s">
        <v>3183</v>
      </c>
      <c r="I146" t="s">
        <v>325</v>
      </c>
      <c r="J146" t="s">
        <v>1714</v>
      </c>
      <c r="K146" t="s">
        <v>3208</v>
      </c>
      <c r="L146" t="str">
        <f>LEFT(TMODELO[[#This Row],[Genero]],1)</f>
        <v>M</v>
      </c>
    </row>
    <row r="147" spans="1:12">
      <c r="A147" t="s">
        <v>3100</v>
      </c>
      <c r="B147" t="s">
        <v>3206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402228397692.1.1.2.08</v>
      </c>
      <c r="F147" s="42" t="s">
        <v>2870</v>
      </c>
      <c r="G147" t="s">
        <v>1904</v>
      </c>
      <c r="H147" t="s">
        <v>568</v>
      </c>
      <c r="I147" t="s">
        <v>736</v>
      </c>
      <c r="J147" t="s">
        <v>1694</v>
      </c>
      <c r="K147" t="s">
        <v>3208</v>
      </c>
      <c r="L147" t="str">
        <f>LEFT(TMODELO[[#This Row],[Genero]],1)</f>
        <v>M</v>
      </c>
    </row>
    <row r="148" spans="1:12">
      <c r="A148" t="s">
        <v>3100</v>
      </c>
      <c r="B148" t="s">
        <v>3206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402230068712.1.1.2.08</v>
      </c>
      <c r="F148" s="42" t="s">
        <v>2796</v>
      </c>
      <c r="G148" t="s">
        <v>1597</v>
      </c>
      <c r="H148" t="s">
        <v>3207</v>
      </c>
      <c r="I148" t="s">
        <v>235</v>
      </c>
      <c r="J148" t="s">
        <v>1695</v>
      </c>
      <c r="K148" t="s">
        <v>3208</v>
      </c>
      <c r="L148" t="str">
        <f>LEFT(TMODELO[[#This Row],[Genero]],1)</f>
        <v>M</v>
      </c>
    </row>
    <row r="149" spans="1:12">
      <c r="A149" t="s">
        <v>3100</v>
      </c>
      <c r="B149" t="s">
        <v>3206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402230694812.1.1.2.08</v>
      </c>
      <c r="F149" s="42" t="s">
        <v>2815</v>
      </c>
      <c r="G149" t="s">
        <v>1193</v>
      </c>
      <c r="H149" t="s">
        <v>265</v>
      </c>
      <c r="I149" t="s">
        <v>1984</v>
      </c>
      <c r="J149" t="s">
        <v>1705</v>
      </c>
      <c r="K149" t="s">
        <v>3209</v>
      </c>
      <c r="L149" t="str">
        <f>LEFT(TMODELO[[#This Row],[Genero]],1)</f>
        <v>F</v>
      </c>
    </row>
    <row r="150" spans="1:12">
      <c r="A150" t="s">
        <v>3100</v>
      </c>
      <c r="B150" t="s">
        <v>3206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402232499762.1.1.2.08</v>
      </c>
      <c r="F150" s="42" t="s">
        <v>2875</v>
      </c>
      <c r="G150" t="s">
        <v>3105</v>
      </c>
      <c r="H150" t="s">
        <v>3211</v>
      </c>
      <c r="I150" t="s">
        <v>212</v>
      </c>
      <c r="J150" t="s">
        <v>3212</v>
      </c>
      <c r="K150" t="s">
        <v>3209</v>
      </c>
      <c r="L150" t="str">
        <f>LEFT(TMODELO[[#This Row],[Genero]],1)</f>
        <v>F</v>
      </c>
    </row>
    <row r="151" spans="1:12">
      <c r="A151" t="s">
        <v>3100</v>
      </c>
      <c r="B151" t="s">
        <v>3206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402236997822.1.1.2.08</v>
      </c>
      <c r="F151" s="42" t="s">
        <v>2904</v>
      </c>
      <c r="G151" t="s">
        <v>1659</v>
      </c>
      <c r="H151" t="s">
        <v>1210</v>
      </c>
      <c r="I151" t="s">
        <v>1986</v>
      </c>
      <c r="J151" t="s">
        <v>1722</v>
      </c>
      <c r="K151" t="s">
        <v>3209</v>
      </c>
      <c r="L151" t="str">
        <f>LEFT(TMODELO[[#This Row],[Genero]],1)</f>
        <v>F</v>
      </c>
    </row>
    <row r="152" spans="1:12">
      <c r="A152" t="s">
        <v>3100</v>
      </c>
      <c r="B152" t="s">
        <v>3206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402240981662.1.1.2.08</v>
      </c>
      <c r="F152" s="42" t="s">
        <v>3175</v>
      </c>
      <c r="G152" t="s">
        <v>3174</v>
      </c>
      <c r="H152" t="s">
        <v>199</v>
      </c>
      <c r="I152" t="s">
        <v>736</v>
      </c>
      <c r="J152" t="s">
        <v>1694</v>
      </c>
      <c r="K152" t="s">
        <v>3209</v>
      </c>
      <c r="L152" t="str">
        <f>LEFT(TMODELO[[#This Row],[Genero]],1)</f>
        <v>F</v>
      </c>
    </row>
    <row r="153" spans="1:12">
      <c r="A153" t="s">
        <v>3100</v>
      </c>
      <c r="B153" t="s">
        <v>3206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402241575582.1.1.2.08</v>
      </c>
      <c r="F153" s="42" t="s">
        <v>2797</v>
      </c>
      <c r="G153" t="s">
        <v>1886</v>
      </c>
      <c r="H153" t="s">
        <v>1887</v>
      </c>
      <c r="I153" t="s">
        <v>294</v>
      </c>
      <c r="J153" t="s">
        <v>1688</v>
      </c>
      <c r="K153" t="s">
        <v>3209</v>
      </c>
      <c r="L153" t="str">
        <f>LEFT(TMODELO[[#This Row],[Genero]],1)</f>
        <v>F</v>
      </c>
    </row>
    <row r="154" spans="1:12">
      <c r="A154" t="s">
        <v>3100</v>
      </c>
      <c r="B154" t="s">
        <v>3206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402242671182.1.1.2.08</v>
      </c>
      <c r="F154" s="42" t="s">
        <v>2907</v>
      </c>
      <c r="G154" t="s">
        <v>1912</v>
      </c>
      <c r="H154" t="s">
        <v>1635</v>
      </c>
      <c r="I154" t="s">
        <v>325</v>
      </c>
      <c r="J154" t="s">
        <v>1714</v>
      </c>
      <c r="K154" t="s">
        <v>3209</v>
      </c>
      <c r="L154" t="str">
        <f>LEFT(TMODELO[[#This Row],[Genero]],1)</f>
        <v>F</v>
      </c>
    </row>
    <row r="155" spans="1:12">
      <c r="A155" t="s">
        <v>3100</v>
      </c>
      <c r="B155" t="s">
        <v>3206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402248130362.1.1.2.08</v>
      </c>
      <c r="F155" s="42" t="s">
        <v>2838</v>
      </c>
      <c r="G155" t="s">
        <v>1140</v>
      </c>
      <c r="H155" t="s">
        <v>132</v>
      </c>
      <c r="I155" t="s">
        <v>815</v>
      </c>
      <c r="J155" t="s">
        <v>1723</v>
      </c>
      <c r="K155" t="s">
        <v>3208</v>
      </c>
      <c r="L155" t="str">
        <f>LEFT(TMODELO[[#This Row],[Genero]],1)</f>
        <v>M</v>
      </c>
    </row>
    <row r="156" spans="1:12">
      <c r="A156" t="s">
        <v>3100</v>
      </c>
      <c r="B156" t="s">
        <v>3206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402250536652.1.1.2.08</v>
      </c>
      <c r="F156" s="42" t="s">
        <v>2800</v>
      </c>
      <c r="G156" t="s">
        <v>1888</v>
      </c>
      <c r="H156" t="s">
        <v>1887</v>
      </c>
      <c r="I156" t="s">
        <v>294</v>
      </c>
      <c r="J156" t="s">
        <v>1688</v>
      </c>
      <c r="K156" t="s">
        <v>3208</v>
      </c>
      <c r="L156" t="str">
        <f>LEFT(TMODELO[[#This Row],[Genero]],1)</f>
        <v>M</v>
      </c>
    </row>
    <row r="157" spans="1:12">
      <c r="A157" t="s">
        <v>3100</v>
      </c>
      <c r="B157" t="s">
        <v>3206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402260802532.1.1.2.08</v>
      </c>
      <c r="F157" s="42" t="s">
        <v>2833</v>
      </c>
      <c r="G157" t="s">
        <v>2030</v>
      </c>
      <c r="H157" t="s">
        <v>132</v>
      </c>
      <c r="I157" t="s">
        <v>1305</v>
      </c>
      <c r="J157" t="s">
        <v>1747</v>
      </c>
      <c r="K157" t="s">
        <v>3208</v>
      </c>
      <c r="L157" t="str">
        <f>LEFT(TMODELO[[#This Row],[Genero]],1)</f>
        <v>M</v>
      </c>
    </row>
    <row r="158" spans="1:12">
      <c r="A158" t="s">
        <v>3100</v>
      </c>
      <c r="B158" t="s">
        <v>3206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402509222062.1.1.2.08</v>
      </c>
      <c r="F158" s="42" t="s">
        <v>2888</v>
      </c>
      <c r="G158" t="s">
        <v>1907</v>
      </c>
      <c r="H158" t="s">
        <v>102</v>
      </c>
      <c r="I158" t="s">
        <v>348</v>
      </c>
      <c r="J158" t="s">
        <v>1690</v>
      </c>
      <c r="K158" t="s">
        <v>3209</v>
      </c>
      <c r="L158" t="str">
        <f>LEFT(TMODELO[[#This Row],[Genero]],1)</f>
        <v>F</v>
      </c>
    </row>
    <row r="159" spans="1:12">
      <c r="A159" t="s">
        <v>11</v>
      </c>
      <c r="B159" t="s">
        <v>3222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11</v>
      </c>
      <c r="E159" t="str">
        <f>TMODELO[[#This Row],[Numero Documento]]&amp;TMODELO[[#This Row],[CTA]]</f>
        <v>001000507072.1.1.1.01</v>
      </c>
      <c r="F159" s="42" t="s">
        <v>2678</v>
      </c>
      <c r="G159" t="s">
        <v>167</v>
      </c>
      <c r="H159" t="s">
        <v>168</v>
      </c>
      <c r="I159" t="s">
        <v>1980</v>
      </c>
      <c r="J159" t="s">
        <v>1703</v>
      </c>
      <c r="K159" t="s">
        <v>3209</v>
      </c>
      <c r="L159" t="str">
        <f>LEFT(TMODELO[[#This Row],[Genero]],1)</f>
        <v>F</v>
      </c>
    </row>
    <row r="160" spans="1:12">
      <c r="A160" t="s">
        <v>11</v>
      </c>
      <c r="B160" t="s">
        <v>3222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001000616212.1.1.1.01</v>
      </c>
      <c r="F160" s="42" t="s">
        <v>2790</v>
      </c>
      <c r="G160" t="s">
        <v>131</v>
      </c>
      <c r="H160" t="s">
        <v>113</v>
      </c>
      <c r="I160" t="s">
        <v>108</v>
      </c>
      <c r="J160" t="s">
        <v>1710</v>
      </c>
      <c r="K160" t="s">
        <v>3208</v>
      </c>
      <c r="L160" t="str">
        <f>LEFT(TMODELO[[#This Row],[Genero]],1)</f>
        <v>M</v>
      </c>
    </row>
    <row r="161" spans="1:12">
      <c r="A161" t="s">
        <v>11</v>
      </c>
      <c r="B161" t="s">
        <v>3222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001000788312.1.1.1.01</v>
      </c>
      <c r="F161" s="42" t="s">
        <v>2667</v>
      </c>
      <c r="G161" t="s">
        <v>867</v>
      </c>
      <c r="H161" t="s">
        <v>55</v>
      </c>
      <c r="I161" t="s">
        <v>838</v>
      </c>
      <c r="J161" t="s">
        <v>1692</v>
      </c>
      <c r="K161" t="s">
        <v>3209</v>
      </c>
      <c r="L161" t="str">
        <f>LEFT(TMODELO[[#This Row],[Genero]],1)</f>
        <v>F</v>
      </c>
    </row>
    <row r="162" spans="1:12">
      <c r="A162" t="s">
        <v>11</v>
      </c>
      <c r="B162" t="s">
        <v>3222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001000923602.1.1.1.01</v>
      </c>
      <c r="F162" s="42" t="s">
        <v>1576</v>
      </c>
      <c r="G162" t="s">
        <v>313</v>
      </c>
      <c r="H162" t="s">
        <v>10</v>
      </c>
      <c r="I162" t="s">
        <v>312</v>
      </c>
      <c r="J162" t="s">
        <v>1727</v>
      </c>
      <c r="K162" t="s">
        <v>3209</v>
      </c>
      <c r="L162" t="str">
        <f>LEFT(TMODELO[[#This Row],[Genero]],1)</f>
        <v>F</v>
      </c>
    </row>
    <row r="163" spans="1:12">
      <c r="A163" t="s">
        <v>11</v>
      </c>
      <c r="B163" t="s">
        <v>3222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001001101702.1.1.1.01</v>
      </c>
      <c r="F163" s="42" t="s">
        <v>2611</v>
      </c>
      <c r="G163" t="s">
        <v>1037</v>
      </c>
      <c r="H163" t="s">
        <v>112</v>
      </c>
      <c r="I163" t="s">
        <v>75</v>
      </c>
      <c r="J163" t="s">
        <v>1704</v>
      </c>
      <c r="K163" t="s">
        <v>3209</v>
      </c>
      <c r="L163" t="str">
        <f>LEFT(TMODELO[[#This Row],[Genero]],1)</f>
        <v>F</v>
      </c>
    </row>
    <row r="164" spans="1:12">
      <c r="A164" t="s">
        <v>11</v>
      </c>
      <c r="B164" t="s">
        <v>3222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001005608792.1.1.1.01</v>
      </c>
      <c r="F164" s="42" t="s">
        <v>2663</v>
      </c>
      <c r="G164" t="s">
        <v>1284</v>
      </c>
      <c r="H164" t="s">
        <v>1285</v>
      </c>
      <c r="I164" t="s">
        <v>1980</v>
      </c>
      <c r="J164" t="s">
        <v>1703</v>
      </c>
      <c r="K164" t="s">
        <v>3208</v>
      </c>
      <c r="L164" t="str">
        <f>LEFT(TMODELO[[#This Row],[Genero]],1)</f>
        <v>M</v>
      </c>
    </row>
    <row r="165" spans="1:12">
      <c r="A165" t="s">
        <v>11</v>
      </c>
      <c r="B165" t="s">
        <v>3222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001005812632.1.1.1.01</v>
      </c>
      <c r="F165" s="42" t="s">
        <v>1528</v>
      </c>
      <c r="G165" t="s">
        <v>840</v>
      </c>
      <c r="H165" t="s">
        <v>1269</v>
      </c>
      <c r="I165" t="s">
        <v>838</v>
      </c>
      <c r="J165" t="s">
        <v>1692</v>
      </c>
      <c r="K165" t="s">
        <v>3209</v>
      </c>
      <c r="L165" t="str">
        <f>LEFT(TMODELO[[#This Row],[Genero]],1)</f>
        <v>F</v>
      </c>
    </row>
    <row r="166" spans="1:12">
      <c r="A166" t="s">
        <v>11</v>
      </c>
      <c r="B166" t="s">
        <v>3222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001005829802.1.1.1.01</v>
      </c>
      <c r="F166" s="42" t="s">
        <v>1539</v>
      </c>
      <c r="G166" t="s">
        <v>853</v>
      </c>
      <c r="H166" t="s">
        <v>162</v>
      </c>
      <c r="I166" t="s">
        <v>838</v>
      </c>
      <c r="J166" t="s">
        <v>1692</v>
      </c>
      <c r="K166" t="s">
        <v>3209</v>
      </c>
      <c r="L166" t="str">
        <f>LEFT(TMODELO[[#This Row],[Genero]],1)</f>
        <v>F</v>
      </c>
    </row>
    <row r="167" spans="1:12">
      <c r="A167" t="s">
        <v>11</v>
      </c>
      <c r="B167" t="s">
        <v>3222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001007039582.1.1.1.01</v>
      </c>
      <c r="F167" s="42" t="s">
        <v>2700</v>
      </c>
      <c r="G167" t="s">
        <v>876</v>
      </c>
      <c r="H167" t="s">
        <v>877</v>
      </c>
      <c r="I167" t="s">
        <v>838</v>
      </c>
      <c r="J167" t="s">
        <v>1692</v>
      </c>
      <c r="K167" t="s">
        <v>3208</v>
      </c>
      <c r="L167" t="str">
        <f>LEFT(TMODELO[[#This Row],[Genero]],1)</f>
        <v>M</v>
      </c>
    </row>
    <row r="168" spans="1:12">
      <c r="A168" t="s">
        <v>11</v>
      </c>
      <c r="B168" t="s">
        <v>3222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001007444732.1.1.1.01</v>
      </c>
      <c r="F168" s="42" t="s">
        <v>2773</v>
      </c>
      <c r="G168" t="s">
        <v>916</v>
      </c>
      <c r="H168" t="s">
        <v>22</v>
      </c>
      <c r="I168" t="s">
        <v>838</v>
      </c>
      <c r="J168" t="s">
        <v>1692</v>
      </c>
      <c r="K168" t="s">
        <v>3208</v>
      </c>
      <c r="L168" t="str">
        <f>LEFT(TMODELO[[#This Row],[Genero]],1)</f>
        <v>M</v>
      </c>
    </row>
    <row r="169" spans="1:12">
      <c r="A169" t="s">
        <v>11</v>
      </c>
      <c r="B169" t="s">
        <v>3222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001007568082.1.1.1.01</v>
      </c>
      <c r="F169" s="42" t="s">
        <v>2701</v>
      </c>
      <c r="G169" t="s">
        <v>137</v>
      </c>
      <c r="H169" t="s">
        <v>138</v>
      </c>
      <c r="I169" t="s">
        <v>306</v>
      </c>
      <c r="J169" t="s">
        <v>1724</v>
      </c>
      <c r="K169" t="s">
        <v>3208</v>
      </c>
      <c r="L169" t="str">
        <f>LEFT(TMODELO[[#This Row],[Genero]],1)</f>
        <v>M</v>
      </c>
    </row>
    <row r="170" spans="1:12">
      <c r="A170" t="s">
        <v>11</v>
      </c>
      <c r="B170" t="s">
        <v>3222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001008066522.1.1.1.01</v>
      </c>
      <c r="F170" s="42" t="s">
        <v>2653</v>
      </c>
      <c r="G170" t="s">
        <v>1111</v>
      </c>
      <c r="H170" t="s">
        <v>597</v>
      </c>
      <c r="I170" t="s">
        <v>596</v>
      </c>
      <c r="J170" t="s">
        <v>1735</v>
      </c>
      <c r="K170" t="s">
        <v>3208</v>
      </c>
      <c r="L170" t="str">
        <f>LEFT(TMODELO[[#This Row],[Genero]],1)</f>
        <v>M</v>
      </c>
    </row>
    <row r="171" spans="1:12">
      <c r="A171" t="s">
        <v>11</v>
      </c>
      <c r="B171" t="s">
        <v>3222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001008959372.1.1.1.01</v>
      </c>
      <c r="F171" s="42" t="s">
        <v>2629</v>
      </c>
      <c r="G171" t="s">
        <v>1204</v>
      </c>
      <c r="H171" t="s">
        <v>125</v>
      </c>
      <c r="I171" t="s">
        <v>838</v>
      </c>
      <c r="J171" t="s">
        <v>1692</v>
      </c>
      <c r="K171" t="s">
        <v>3208</v>
      </c>
      <c r="L171" t="str">
        <f>LEFT(TMODELO[[#This Row],[Genero]],1)</f>
        <v>M</v>
      </c>
    </row>
    <row r="172" spans="1:12">
      <c r="A172" t="s">
        <v>11</v>
      </c>
      <c r="B172" t="s">
        <v>3222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001008969012.1.1.1.01</v>
      </c>
      <c r="F172" s="42" t="s">
        <v>2683</v>
      </c>
      <c r="G172" t="s">
        <v>1304</v>
      </c>
      <c r="H172" t="s">
        <v>60</v>
      </c>
      <c r="I172" t="s">
        <v>306</v>
      </c>
      <c r="J172" t="s">
        <v>1724</v>
      </c>
      <c r="K172" t="s">
        <v>3208</v>
      </c>
      <c r="L172" t="str">
        <f>LEFT(TMODELO[[#This Row],[Genero]],1)</f>
        <v>M</v>
      </c>
    </row>
    <row r="173" spans="1:12">
      <c r="A173" t="s">
        <v>11</v>
      </c>
      <c r="B173" t="s">
        <v>3222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001009964202.1.1.1.01</v>
      </c>
      <c r="F173" s="42" t="s">
        <v>1530</v>
      </c>
      <c r="G173" t="s">
        <v>3223</v>
      </c>
      <c r="H173" t="s">
        <v>3224</v>
      </c>
      <c r="I173" t="s">
        <v>838</v>
      </c>
      <c r="J173" t="s">
        <v>1692</v>
      </c>
      <c r="K173" t="s">
        <v>3209</v>
      </c>
      <c r="L173" t="str">
        <f>LEFT(TMODELO[[#This Row],[Genero]],1)</f>
        <v>F</v>
      </c>
    </row>
    <row r="174" spans="1:12">
      <c r="A174" t="s">
        <v>11</v>
      </c>
      <c r="B174" t="s">
        <v>3222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001010663062.1.1.1.01</v>
      </c>
      <c r="F174" s="42" t="s">
        <v>1551</v>
      </c>
      <c r="G174" t="s">
        <v>880</v>
      </c>
      <c r="H174" t="s">
        <v>881</v>
      </c>
      <c r="I174" t="s">
        <v>838</v>
      </c>
      <c r="J174" t="s">
        <v>1692</v>
      </c>
      <c r="K174" t="s">
        <v>3209</v>
      </c>
      <c r="L174" t="str">
        <f>LEFT(TMODELO[[#This Row],[Genero]],1)</f>
        <v>F</v>
      </c>
    </row>
    <row r="175" spans="1:12">
      <c r="A175" t="s">
        <v>11</v>
      </c>
      <c r="B175" t="s">
        <v>3222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001013024122.1.1.1.01</v>
      </c>
      <c r="F175" s="42" t="s">
        <v>1578</v>
      </c>
      <c r="G175" t="s">
        <v>183</v>
      </c>
      <c r="H175" t="s">
        <v>155</v>
      </c>
      <c r="I175" t="s">
        <v>1980</v>
      </c>
      <c r="J175" t="s">
        <v>1703</v>
      </c>
      <c r="K175" t="s">
        <v>3208</v>
      </c>
      <c r="L175" t="str">
        <f>LEFT(TMODELO[[#This Row],[Genero]],1)</f>
        <v>M</v>
      </c>
    </row>
    <row r="176" spans="1:12">
      <c r="A176" t="s">
        <v>11</v>
      </c>
      <c r="B176" t="s">
        <v>3222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001015500512.1.1.1.01</v>
      </c>
      <c r="F176" s="42" t="s">
        <v>1581</v>
      </c>
      <c r="G176" t="s">
        <v>901</v>
      </c>
      <c r="H176" t="s">
        <v>902</v>
      </c>
      <c r="I176" t="s">
        <v>838</v>
      </c>
      <c r="J176" t="s">
        <v>1692</v>
      </c>
      <c r="K176" t="s">
        <v>3208</v>
      </c>
      <c r="L176" t="str">
        <f>LEFT(TMODELO[[#This Row],[Genero]],1)</f>
        <v>M</v>
      </c>
    </row>
    <row r="177" spans="1:12">
      <c r="A177" t="s">
        <v>11</v>
      </c>
      <c r="B177" t="s">
        <v>3222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001016054592.1.1.1.01</v>
      </c>
      <c r="F177" s="42" t="s">
        <v>1567</v>
      </c>
      <c r="G177" t="s">
        <v>91</v>
      </c>
      <c r="H177" t="s">
        <v>92</v>
      </c>
      <c r="I177" t="s">
        <v>75</v>
      </c>
      <c r="J177" t="s">
        <v>1704</v>
      </c>
      <c r="K177" t="s">
        <v>3208</v>
      </c>
      <c r="L177" t="str">
        <f>LEFT(TMODELO[[#This Row],[Genero]],1)</f>
        <v>M</v>
      </c>
    </row>
    <row r="178" spans="1:12">
      <c r="A178" t="s">
        <v>11</v>
      </c>
      <c r="B178" t="s">
        <v>3222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001016376272.1.1.1.01</v>
      </c>
      <c r="F178" s="42" t="s">
        <v>1583</v>
      </c>
      <c r="G178" t="s">
        <v>908</v>
      </c>
      <c r="H178" t="s">
        <v>909</v>
      </c>
      <c r="I178" t="s">
        <v>838</v>
      </c>
      <c r="J178" t="s">
        <v>1692</v>
      </c>
      <c r="K178" t="s">
        <v>3208</v>
      </c>
      <c r="L178" t="str">
        <f>LEFT(TMODELO[[#This Row],[Genero]],1)</f>
        <v>M</v>
      </c>
    </row>
    <row r="179" spans="1:12">
      <c r="A179" t="s">
        <v>11</v>
      </c>
      <c r="B179" t="s">
        <v>3222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001017562372.1.1.1.01</v>
      </c>
      <c r="F179" s="42" t="s">
        <v>2598</v>
      </c>
      <c r="G179" t="s">
        <v>1209</v>
      </c>
      <c r="H179" t="s">
        <v>1208</v>
      </c>
      <c r="I179" t="s">
        <v>838</v>
      </c>
      <c r="J179" t="s">
        <v>1692</v>
      </c>
      <c r="K179" t="s">
        <v>3209</v>
      </c>
      <c r="L179" t="str">
        <f>LEFT(TMODELO[[#This Row],[Genero]],1)</f>
        <v>F</v>
      </c>
    </row>
    <row r="180" spans="1:12">
      <c r="A180" t="s">
        <v>11</v>
      </c>
      <c r="B180" t="s">
        <v>3222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001017943372.1.1.1.01</v>
      </c>
      <c r="F180" s="42" t="s">
        <v>2704</v>
      </c>
      <c r="G180" t="s">
        <v>2029</v>
      </c>
      <c r="H180" t="s">
        <v>441</v>
      </c>
      <c r="I180" t="s">
        <v>75</v>
      </c>
      <c r="J180" t="s">
        <v>1704</v>
      </c>
      <c r="K180" t="s">
        <v>3208</v>
      </c>
      <c r="L180" t="str">
        <f>LEFT(TMODELO[[#This Row],[Genero]],1)</f>
        <v>M</v>
      </c>
    </row>
    <row r="181" spans="1:12">
      <c r="A181" t="s">
        <v>11</v>
      </c>
      <c r="B181" t="s">
        <v>3222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001018316832.1.1.1.01</v>
      </c>
      <c r="F181" s="42" t="s">
        <v>1536</v>
      </c>
      <c r="G181" t="s">
        <v>136</v>
      </c>
      <c r="H181" t="s">
        <v>8</v>
      </c>
      <c r="I181" t="s">
        <v>306</v>
      </c>
      <c r="J181" t="s">
        <v>1724</v>
      </c>
      <c r="K181" t="s">
        <v>3209</v>
      </c>
      <c r="L181" t="str">
        <f>LEFT(TMODELO[[#This Row],[Genero]],1)</f>
        <v>F</v>
      </c>
    </row>
    <row r="182" spans="1:12">
      <c r="A182" t="s">
        <v>11</v>
      </c>
      <c r="B182" t="s">
        <v>3222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001019198432.1.1.1.01</v>
      </c>
      <c r="F182" s="42" t="s">
        <v>1596</v>
      </c>
      <c r="G182" t="s">
        <v>133</v>
      </c>
      <c r="H182" t="s">
        <v>113</v>
      </c>
      <c r="I182" t="s">
        <v>108</v>
      </c>
      <c r="J182" t="s">
        <v>1710</v>
      </c>
      <c r="K182" t="s">
        <v>3209</v>
      </c>
      <c r="L182" t="str">
        <f>LEFT(TMODELO[[#This Row],[Genero]],1)</f>
        <v>F</v>
      </c>
    </row>
    <row r="183" spans="1:12">
      <c r="A183" t="s">
        <v>11</v>
      </c>
      <c r="B183" t="s">
        <v>3222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001019547172.1.1.1.01</v>
      </c>
      <c r="F183" s="42" t="s">
        <v>2712</v>
      </c>
      <c r="G183" t="s">
        <v>600</v>
      </c>
      <c r="H183" t="s">
        <v>60</v>
      </c>
      <c r="I183" t="s">
        <v>596</v>
      </c>
      <c r="J183" t="s">
        <v>1735</v>
      </c>
      <c r="K183" t="s">
        <v>3209</v>
      </c>
      <c r="L183" t="str">
        <f>LEFT(TMODELO[[#This Row],[Genero]],1)</f>
        <v>F</v>
      </c>
    </row>
    <row r="184" spans="1:12">
      <c r="A184" t="s">
        <v>11</v>
      </c>
      <c r="B184" t="s">
        <v>3222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42" t="s">
        <v>2787</v>
      </c>
      <c r="G184" t="s">
        <v>120</v>
      </c>
      <c r="H184" t="s">
        <v>121</v>
      </c>
      <c r="I184" t="s">
        <v>108</v>
      </c>
      <c r="J184" t="s">
        <v>1710</v>
      </c>
      <c r="K184" t="s">
        <v>3208</v>
      </c>
      <c r="L184" t="str">
        <f>LEFT(TMODELO[[#This Row],[Genero]],1)</f>
        <v>M</v>
      </c>
    </row>
    <row r="185" spans="1:12">
      <c r="A185" t="s">
        <v>11</v>
      </c>
      <c r="B185" t="s">
        <v>3222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42" t="s">
        <v>2734</v>
      </c>
      <c r="G185" t="s">
        <v>3232</v>
      </c>
      <c r="H185" t="s">
        <v>22</v>
      </c>
      <c r="I185" t="s">
        <v>736</v>
      </c>
      <c r="J185" t="s">
        <v>1694</v>
      </c>
      <c r="K185" t="s">
        <v>3208</v>
      </c>
      <c r="L185" t="str">
        <f>LEFT(TMODELO[[#This Row],[Genero]],1)</f>
        <v>M</v>
      </c>
    </row>
    <row r="186" spans="1:12">
      <c r="A186" t="s">
        <v>11</v>
      </c>
      <c r="B186" t="s">
        <v>3222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42" t="s">
        <v>2615</v>
      </c>
      <c r="G186" t="s">
        <v>849</v>
      </c>
      <c r="H186" t="s">
        <v>798</v>
      </c>
      <c r="I186" t="s">
        <v>838</v>
      </c>
      <c r="J186" t="s">
        <v>1692</v>
      </c>
      <c r="K186" t="s">
        <v>3209</v>
      </c>
      <c r="L186" t="str">
        <f>LEFT(TMODELO[[#This Row],[Genero]],1)</f>
        <v>F</v>
      </c>
    </row>
    <row r="187" spans="1:12">
      <c r="A187" t="s">
        <v>11</v>
      </c>
      <c r="B187" t="s">
        <v>3222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42" t="s">
        <v>2614</v>
      </c>
      <c r="G187" t="s">
        <v>1302</v>
      </c>
      <c r="H187" t="s">
        <v>142</v>
      </c>
      <c r="I187" t="s">
        <v>1980</v>
      </c>
      <c r="J187" t="s">
        <v>1703</v>
      </c>
      <c r="K187" t="s">
        <v>3208</v>
      </c>
      <c r="L187" t="str">
        <f>LEFT(TMODELO[[#This Row],[Genero]],1)</f>
        <v>M</v>
      </c>
    </row>
    <row r="188" spans="1:12">
      <c r="A188" t="s">
        <v>11</v>
      </c>
      <c r="B188" t="s">
        <v>3222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42" t="s">
        <v>1589</v>
      </c>
      <c r="G188" t="s">
        <v>116</v>
      </c>
      <c r="H188" t="s">
        <v>117</v>
      </c>
      <c r="I188" t="s">
        <v>108</v>
      </c>
      <c r="J188" t="s">
        <v>1710</v>
      </c>
      <c r="K188" t="s">
        <v>3209</v>
      </c>
      <c r="L188" t="str">
        <f>LEFT(TMODELO[[#This Row],[Genero]],1)</f>
        <v>F</v>
      </c>
    </row>
    <row r="189" spans="1:12">
      <c r="A189" t="s">
        <v>11</v>
      </c>
      <c r="B189" t="s">
        <v>3222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42" t="s">
        <v>1568</v>
      </c>
      <c r="G189" t="s">
        <v>894</v>
      </c>
      <c r="H189" t="s">
        <v>10</v>
      </c>
      <c r="I189" t="s">
        <v>838</v>
      </c>
      <c r="J189" t="s">
        <v>1692</v>
      </c>
      <c r="K189" t="s">
        <v>3209</v>
      </c>
      <c r="L189" t="str">
        <f>LEFT(TMODELO[[#This Row],[Genero]],1)</f>
        <v>F</v>
      </c>
    </row>
    <row r="190" spans="1:12">
      <c r="A190" t="s">
        <v>11</v>
      </c>
      <c r="B190" t="s">
        <v>3222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42" t="s">
        <v>1557</v>
      </c>
      <c r="G190" t="s">
        <v>886</v>
      </c>
      <c r="H190" t="s">
        <v>84</v>
      </c>
      <c r="I190" t="s">
        <v>838</v>
      </c>
      <c r="J190" t="s">
        <v>1692</v>
      </c>
      <c r="K190" t="s">
        <v>3209</v>
      </c>
      <c r="L190" t="str">
        <f>LEFT(TMODELO[[#This Row],[Genero]],1)</f>
        <v>F</v>
      </c>
    </row>
    <row r="191" spans="1:12">
      <c r="A191" t="s">
        <v>11</v>
      </c>
      <c r="B191" t="s">
        <v>3222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42" t="s">
        <v>1582</v>
      </c>
      <c r="G191" t="s">
        <v>905</v>
      </c>
      <c r="H191" t="s">
        <v>906</v>
      </c>
      <c r="I191" t="s">
        <v>838</v>
      </c>
      <c r="J191" t="s">
        <v>1692</v>
      </c>
      <c r="K191" t="s">
        <v>3208</v>
      </c>
      <c r="L191" t="str">
        <f>LEFT(TMODELO[[#This Row],[Genero]],1)</f>
        <v>M</v>
      </c>
    </row>
    <row r="192" spans="1:12">
      <c r="A192" t="s">
        <v>11</v>
      </c>
      <c r="B192" t="s">
        <v>3222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42" t="s">
        <v>2625</v>
      </c>
      <c r="G192" t="s">
        <v>850</v>
      </c>
      <c r="H192" t="s">
        <v>481</v>
      </c>
      <c r="I192" t="s">
        <v>838</v>
      </c>
      <c r="J192" t="s">
        <v>1692</v>
      </c>
      <c r="K192" t="s">
        <v>3208</v>
      </c>
      <c r="L192" t="str">
        <f>LEFT(TMODELO[[#This Row],[Genero]],1)</f>
        <v>M</v>
      </c>
    </row>
    <row r="193" spans="1:12">
      <c r="A193" t="s">
        <v>11</v>
      </c>
      <c r="B193" t="s">
        <v>3222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42" t="s">
        <v>2766</v>
      </c>
      <c r="G193" t="s">
        <v>1197</v>
      </c>
      <c r="H193" t="s">
        <v>441</v>
      </c>
      <c r="I193" t="s">
        <v>75</v>
      </c>
      <c r="J193" t="s">
        <v>1704</v>
      </c>
      <c r="K193" t="s">
        <v>3208</v>
      </c>
      <c r="L193" t="str">
        <f>LEFT(TMODELO[[#This Row],[Genero]],1)</f>
        <v>M</v>
      </c>
    </row>
    <row r="194" spans="1:12">
      <c r="A194" t="s">
        <v>11</v>
      </c>
      <c r="B194" t="s">
        <v>3222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42" t="s">
        <v>2617</v>
      </c>
      <c r="G194" t="s">
        <v>1172</v>
      </c>
      <c r="H194" t="s">
        <v>61</v>
      </c>
      <c r="I194" t="s">
        <v>75</v>
      </c>
      <c r="J194" t="s">
        <v>1704</v>
      </c>
      <c r="K194" t="s">
        <v>3209</v>
      </c>
      <c r="L194" t="str">
        <f>LEFT(TMODELO[[#This Row],[Genero]],1)</f>
        <v>F</v>
      </c>
    </row>
    <row r="195" spans="1:12">
      <c r="A195" t="s">
        <v>11</v>
      </c>
      <c r="B195" t="s">
        <v>3222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42" t="s">
        <v>1569</v>
      </c>
      <c r="G195" t="s">
        <v>3231</v>
      </c>
      <c r="H195" t="s">
        <v>84</v>
      </c>
      <c r="I195" t="s">
        <v>838</v>
      </c>
      <c r="J195" t="s">
        <v>1692</v>
      </c>
      <c r="K195" t="s">
        <v>3209</v>
      </c>
      <c r="L195" t="str">
        <f>LEFT(TMODELO[[#This Row],[Genero]],1)</f>
        <v>F</v>
      </c>
    </row>
    <row r="196" spans="1:12">
      <c r="A196" t="s">
        <v>11</v>
      </c>
      <c r="B196" t="s">
        <v>3222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42" t="s">
        <v>1593</v>
      </c>
      <c r="G196" t="s">
        <v>126</v>
      </c>
      <c r="H196" t="s">
        <v>27</v>
      </c>
      <c r="I196" t="s">
        <v>108</v>
      </c>
      <c r="J196" t="s">
        <v>1710</v>
      </c>
      <c r="K196" t="s">
        <v>3208</v>
      </c>
      <c r="L196" t="str">
        <f>LEFT(TMODELO[[#This Row],[Genero]],1)</f>
        <v>M</v>
      </c>
    </row>
    <row r="197" spans="1:12">
      <c r="A197" t="s">
        <v>11</v>
      </c>
      <c r="B197" t="s">
        <v>3222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42" t="s">
        <v>2630</v>
      </c>
      <c r="G197" t="s">
        <v>852</v>
      </c>
      <c r="H197" t="s">
        <v>42</v>
      </c>
      <c r="I197" t="s">
        <v>838</v>
      </c>
      <c r="J197" t="s">
        <v>1692</v>
      </c>
      <c r="K197" t="s">
        <v>3208</v>
      </c>
      <c r="L197" t="str">
        <f>LEFT(TMODELO[[#This Row],[Genero]],1)</f>
        <v>M</v>
      </c>
    </row>
    <row r="198" spans="1:12">
      <c r="A198" t="s">
        <v>11</v>
      </c>
      <c r="B198" t="s">
        <v>3222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42" t="s">
        <v>2748</v>
      </c>
      <c r="G198" t="s">
        <v>98</v>
      </c>
      <c r="H198" t="s">
        <v>8</v>
      </c>
      <c r="I198" t="s">
        <v>75</v>
      </c>
      <c r="J198" t="s">
        <v>1704</v>
      </c>
      <c r="K198" t="s">
        <v>3209</v>
      </c>
      <c r="L198" t="str">
        <f>LEFT(TMODELO[[#This Row],[Genero]],1)</f>
        <v>F</v>
      </c>
    </row>
    <row r="199" spans="1:12">
      <c r="A199" t="s">
        <v>11</v>
      </c>
      <c r="B199" t="s">
        <v>3222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42" t="s">
        <v>1548</v>
      </c>
      <c r="G199" t="s">
        <v>869</v>
      </c>
      <c r="H199" t="s">
        <v>30</v>
      </c>
      <c r="I199" t="s">
        <v>838</v>
      </c>
      <c r="J199" t="s">
        <v>1692</v>
      </c>
      <c r="K199" t="s">
        <v>3208</v>
      </c>
      <c r="L199" t="str">
        <f>LEFT(TMODELO[[#This Row],[Genero]],1)</f>
        <v>M</v>
      </c>
    </row>
    <row r="200" spans="1:12">
      <c r="A200" t="s">
        <v>11</v>
      </c>
      <c r="B200" t="s">
        <v>3222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42" t="s">
        <v>1592</v>
      </c>
      <c r="G200" t="s">
        <v>124</v>
      </c>
      <c r="H200" t="s">
        <v>112</v>
      </c>
      <c r="I200" t="s">
        <v>108</v>
      </c>
      <c r="J200" t="s">
        <v>1710</v>
      </c>
      <c r="K200" t="s">
        <v>3208</v>
      </c>
      <c r="L200" t="str">
        <f>LEFT(TMODELO[[#This Row],[Genero]],1)</f>
        <v>M</v>
      </c>
    </row>
    <row r="201" spans="1:12">
      <c r="A201" t="s">
        <v>11</v>
      </c>
      <c r="B201" t="s">
        <v>3222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42" t="s">
        <v>2716</v>
      </c>
      <c r="G201" t="s">
        <v>176</v>
      </c>
      <c r="H201" t="s">
        <v>177</v>
      </c>
      <c r="I201" t="s">
        <v>1980</v>
      </c>
      <c r="J201" t="s">
        <v>1703</v>
      </c>
      <c r="K201" t="s">
        <v>3208</v>
      </c>
      <c r="L201" t="str">
        <f>LEFT(TMODELO[[#This Row],[Genero]],1)</f>
        <v>M</v>
      </c>
    </row>
    <row r="202" spans="1:12">
      <c r="A202" t="s">
        <v>11</v>
      </c>
      <c r="B202" t="s">
        <v>3222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42" t="s">
        <v>1543</v>
      </c>
      <c r="G202" t="s">
        <v>857</v>
      </c>
      <c r="H202" t="s">
        <v>858</v>
      </c>
      <c r="I202" t="s">
        <v>838</v>
      </c>
      <c r="J202" t="s">
        <v>1692</v>
      </c>
      <c r="K202" t="s">
        <v>3208</v>
      </c>
      <c r="L202" t="str">
        <f>LEFT(TMODELO[[#This Row],[Genero]],1)</f>
        <v>M</v>
      </c>
    </row>
    <row r="203" spans="1:12">
      <c r="A203" t="s">
        <v>11</v>
      </c>
      <c r="B203" t="s">
        <v>3222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42" t="s">
        <v>2691</v>
      </c>
      <c r="G203" t="s">
        <v>85</v>
      </c>
      <c r="H203" t="s">
        <v>86</v>
      </c>
      <c r="I203" t="s">
        <v>75</v>
      </c>
      <c r="J203" t="s">
        <v>1704</v>
      </c>
      <c r="K203" t="s">
        <v>3208</v>
      </c>
      <c r="L203" t="str">
        <f>LEFT(TMODELO[[#This Row],[Genero]],1)</f>
        <v>M</v>
      </c>
    </row>
    <row r="204" spans="1:12">
      <c r="A204" t="s">
        <v>11</v>
      </c>
      <c r="B204" t="s">
        <v>3222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42" t="s">
        <v>1545</v>
      </c>
      <c r="G204" t="s">
        <v>80</v>
      </c>
      <c r="H204" t="s">
        <v>81</v>
      </c>
      <c r="I204" t="s">
        <v>75</v>
      </c>
      <c r="J204" t="s">
        <v>1704</v>
      </c>
      <c r="K204" t="s">
        <v>3209</v>
      </c>
      <c r="L204" t="str">
        <f>LEFT(TMODELO[[#This Row],[Genero]],1)</f>
        <v>F</v>
      </c>
    </row>
    <row r="205" spans="1:12">
      <c r="A205" t="s">
        <v>11</v>
      </c>
      <c r="B205" t="s">
        <v>3222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42" t="s">
        <v>1590</v>
      </c>
      <c r="G205" t="s">
        <v>118</v>
      </c>
      <c r="H205" t="s">
        <v>119</v>
      </c>
      <c r="I205" t="s">
        <v>108</v>
      </c>
      <c r="J205" t="s">
        <v>1710</v>
      </c>
      <c r="K205" t="s">
        <v>3209</v>
      </c>
      <c r="L205" t="str">
        <f>LEFT(TMODELO[[#This Row],[Genero]],1)</f>
        <v>F</v>
      </c>
    </row>
    <row r="206" spans="1:12">
      <c r="A206" t="s">
        <v>11</v>
      </c>
      <c r="B206" t="s">
        <v>3222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42" t="s">
        <v>1559</v>
      </c>
      <c r="G206" t="s">
        <v>87</v>
      </c>
      <c r="H206" t="s">
        <v>88</v>
      </c>
      <c r="I206" t="s">
        <v>75</v>
      </c>
      <c r="J206" t="s">
        <v>1704</v>
      </c>
      <c r="K206" t="s">
        <v>3208</v>
      </c>
      <c r="L206" t="str">
        <f>LEFT(TMODELO[[#This Row],[Genero]],1)</f>
        <v>M</v>
      </c>
    </row>
    <row r="207" spans="1:12">
      <c r="A207" t="s">
        <v>11</v>
      </c>
      <c r="B207" t="s">
        <v>3222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42" t="s">
        <v>2744</v>
      </c>
      <c r="G207" t="s">
        <v>96</v>
      </c>
      <c r="H207" t="s">
        <v>97</v>
      </c>
      <c r="I207" t="s">
        <v>75</v>
      </c>
      <c r="J207" t="s">
        <v>1704</v>
      </c>
      <c r="K207" t="s">
        <v>3208</v>
      </c>
      <c r="L207" t="str">
        <f>LEFT(TMODELO[[#This Row],[Genero]],1)</f>
        <v>M</v>
      </c>
    </row>
    <row r="208" spans="1:12">
      <c r="A208" t="s">
        <v>11</v>
      </c>
      <c r="B208" t="s">
        <v>3222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42" t="s">
        <v>1584</v>
      </c>
      <c r="G208" t="s">
        <v>101</v>
      </c>
      <c r="H208" t="s">
        <v>102</v>
      </c>
      <c r="I208" t="s">
        <v>75</v>
      </c>
      <c r="J208" t="s">
        <v>1704</v>
      </c>
      <c r="K208" t="s">
        <v>3209</v>
      </c>
      <c r="L208" t="str">
        <f>LEFT(TMODELO[[#This Row],[Genero]],1)</f>
        <v>F</v>
      </c>
    </row>
    <row r="209" spans="1:12">
      <c r="A209" t="s">
        <v>11</v>
      </c>
      <c r="B209" t="s">
        <v>3222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42" t="s">
        <v>1546</v>
      </c>
      <c r="G209" t="s">
        <v>863</v>
      </c>
      <c r="H209" t="s">
        <v>864</v>
      </c>
      <c r="I209" t="s">
        <v>838</v>
      </c>
      <c r="J209" t="s">
        <v>1692</v>
      </c>
      <c r="K209" t="s">
        <v>3209</v>
      </c>
      <c r="L209" t="str">
        <f>LEFT(TMODELO[[#This Row],[Genero]],1)</f>
        <v>F</v>
      </c>
    </row>
    <row r="210" spans="1:12">
      <c r="A210" t="s">
        <v>11</v>
      </c>
      <c r="B210" t="s">
        <v>3222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42" t="s">
        <v>2767</v>
      </c>
      <c r="G210" t="s">
        <v>601</v>
      </c>
      <c r="H210" t="s">
        <v>132</v>
      </c>
      <c r="I210" t="s">
        <v>596</v>
      </c>
      <c r="J210" t="s">
        <v>1735</v>
      </c>
      <c r="K210" t="s">
        <v>3208</v>
      </c>
      <c r="L210" t="str">
        <f>LEFT(TMODELO[[#This Row],[Genero]],1)</f>
        <v>M</v>
      </c>
    </row>
    <row r="211" spans="1:12">
      <c r="A211" t="s">
        <v>11</v>
      </c>
      <c r="B211" t="s">
        <v>3222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42" t="s">
        <v>2785</v>
      </c>
      <c r="G211" t="s">
        <v>107</v>
      </c>
      <c r="H211" t="s">
        <v>109</v>
      </c>
      <c r="I211" t="s">
        <v>108</v>
      </c>
      <c r="J211" t="s">
        <v>1710</v>
      </c>
      <c r="K211" t="s">
        <v>3208</v>
      </c>
      <c r="L211" t="str">
        <f>LEFT(TMODELO[[#This Row],[Genero]],1)</f>
        <v>M</v>
      </c>
    </row>
    <row r="212" spans="1:12">
      <c r="A212" t="s">
        <v>11</v>
      </c>
      <c r="B212" t="s">
        <v>3222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42" t="s">
        <v>2688</v>
      </c>
      <c r="G212" t="s">
        <v>172</v>
      </c>
      <c r="H212" t="s">
        <v>135</v>
      </c>
      <c r="I212" t="s">
        <v>1980</v>
      </c>
      <c r="J212" t="s">
        <v>1703</v>
      </c>
      <c r="K212" t="s">
        <v>3208</v>
      </c>
      <c r="L212" t="str">
        <f>LEFT(TMODELO[[#This Row],[Genero]],1)</f>
        <v>M</v>
      </c>
    </row>
    <row r="213" spans="1:12">
      <c r="A213" t="s">
        <v>11</v>
      </c>
      <c r="B213" t="s">
        <v>3222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42" t="s">
        <v>2783</v>
      </c>
      <c r="G213" t="s">
        <v>105</v>
      </c>
      <c r="H213" t="s">
        <v>106</v>
      </c>
      <c r="I213" t="s">
        <v>75</v>
      </c>
      <c r="J213" t="s">
        <v>1704</v>
      </c>
      <c r="K213" t="s">
        <v>3209</v>
      </c>
      <c r="L213" t="str">
        <f>LEFT(TMODELO[[#This Row],[Genero]],1)</f>
        <v>F</v>
      </c>
    </row>
    <row r="214" spans="1:12">
      <c r="A214" t="s">
        <v>11</v>
      </c>
      <c r="B214" t="s">
        <v>3222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42" t="s">
        <v>2596</v>
      </c>
      <c r="G214" t="s">
        <v>837</v>
      </c>
      <c r="H214" t="s">
        <v>839</v>
      </c>
      <c r="I214" t="s">
        <v>838</v>
      </c>
      <c r="J214" t="s">
        <v>1692</v>
      </c>
      <c r="K214" t="s">
        <v>3209</v>
      </c>
      <c r="L214" t="str">
        <f>LEFT(TMODELO[[#This Row],[Genero]],1)</f>
        <v>F</v>
      </c>
    </row>
    <row r="215" spans="1:12">
      <c r="A215" t="s">
        <v>11</v>
      </c>
      <c r="B215" t="s">
        <v>3222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42" t="s">
        <v>1558</v>
      </c>
      <c r="G215" t="s">
        <v>178</v>
      </c>
      <c r="H215" t="s">
        <v>55</v>
      </c>
      <c r="I215" t="s">
        <v>1980</v>
      </c>
      <c r="J215" t="s">
        <v>1703</v>
      </c>
      <c r="K215" t="s">
        <v>3209</v>
      </c>
      <c r="L215" t="str">
        <f>LEFT(TMODELO[[#This Row],[Genero]],1)</f>
        <v>F</v>
      </c>
    </row>
    <row r="216" spans="1:12">
      <c r="A216" t="s">
        <v>11</v>
      </c>
      <c r="B216" t="s">
        <v>3222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42" t="s">
        <v>2779</v>
      </c>
      <c r="G216" t="s">
        <v>917</v>
      </c>
      <c r="H216" t="s">
        <v>8</v>
      </c>
      <c r="I216" t="s">
        <v>838</v>
      </c>
      <c r="J216" t="s">
        <v>1692</v>
      </c>
      <c r="K216" t="s">
        <v>3209</v>
      </c>
      <c r="L216" t="str">
        <f>LEFT(TMODELO[[#This Row],[Genero]],1)</f>
        <v>F</v>
      </c>
    </row>
    <row r="217" spans="1:12">
      <c r="A217" t="s">
        <v>11</v>
      </c>
      <c r="B217" t="s">
        <v>3222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42" t="s">
        <v>1565</v>
      </c>
      <c r="G217" t="s">
        <v>892</v>
      </c>
      <c r="H217" t="s">
        <v>893</v>
      </c>
      <c r="I217" t="s">
        <v>838</v>
      </c>
      <c r="J217" t="s">
        <v>1692</v>
      </c>
      <c r="K217" t="s">
        <v>3209</v>
      </c>
      <c r="L217" t="str">
        <f>LEFT(TMODELO[[#This Row],[Genero]],1)</f>
        <v>F</v>
      </c>
    </row>
    <row r="218" spans="1:12">
      <c r="A218" t="s">
        <v>11</v>
      </c>
      <c r="B218" t="s">
        <v>3222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42" t="s">
        <v>2656</v>
      </c>
      <c r="G218" t="s">
        <v>307</v>
      </c>
      <c r="H218" t="s">
        <v>10</v>
      </c>
      <c r="I218" t="s">
        <v>596</v>
      </c>
      <c r="J218" t="s">
        <v>1735</v>
      </c>
      <c r="K218" t="s">
        <v>3209</v>
      </c>
      <c r="L218" t="str">
        <f>LEFT(TMODELO[[#This Row],[Genero]],1)</f>
        <v>F</v>
      </c>
    </row>
    <row r="219" spans="1:12">
      <c r="A219" t="s">
        <v>11</v>
      </c>
      <c r="B219" t="s">
        <v>3222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42" t="s">
        <v>1594</v>
      </c>
      <c r="G219" t="s">
        <v>128</v>
      </c>
      <c r="H219" t="s">
        <v>129</v>
      </c>
      <c r="I219" t="s">
        <v>108</v>
      </c>
      <c r="J219" t="s">
        <v>1710</v>
      </c>
      <c r="K219" t="s">
        <v>3209</v>
      </c>
      <c r="L219" t="str">
        <f>LEFT(TMODELO[[#This Row],[Genero]],1)</f>
        <v>F</v>
      </c>
    </row>
    <row r="220" spans="1:12">
      <c r="A220" t="s">
        <v>11</v>
      </c>
      <c r="B220" t="s">
        <v>3222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42" t="s">
        <v>2608</v>
      </c>
      <c r="G220" t="s">
        <v>340</v>
      </c>
      <c r="H220" t="s">
        <v>341</v>
      </c>
      <c r="I220" t="s">
        <v>338</v>
      </c>
      <c r="J220" t="s">
        <v>1742</v>
      </c>
      <c r="K220" t="s">
        <v>3208</v>
      </c>
      <c r="L220" t="str">
        <f>LEFT(TMODELO[[#This Row],[Genero]],1)</f>
        <v>M</v>
      </c>
    </row>
    <row r="221" spans="1:12">
      <c r="A221" t="s">
        <v>11</v>
      </c>
      <c r="B221" t="s">
        <v>3222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42" t="s">
        <v>2735</v>
      </c>
      <c r="G221" t="s">
        <v>899</v>
      </c>
      <c r="H221" t="s">
        <v>8</v>
      </c>
      <c r="I221" t="s">
        <v>838</v>
      </c>
      <c r="J221" t="s">
        <v>1692</v>
      </c>
      <c r="K221" t="s">
        <v>3209</v>
      </c>
      <c r="L221" t="str">
        <f>LEFT(TMODELO[[#This Row],[Genero]],1)</f>
        <v>F</v>
      </c>
    </row>
    <row r="222" spans="1:12">
      <c r="A222" t="s">
        <v>11</v>
      </c>
      <c r="B222" t="s">
        <v>3222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42" t="s">
        <v>2677</v>
      </c>
      <c r="G222" t="s">
        <v>166</v>
      </c>
      <c r="H222" t="s">
        <v>151</v>
      </c>
      <c r="I222" t="s">
        <v>1980</v>
      </c>
      <c r="J222" t="s">
        <v>1703</v>
      </c>
      <c r="K222" t="s">
        <v>3209</v>
      </c>
      <c r="L222" t="str">
        <f>LEFT(TMODELO[[#This Row],[Genero]],1)</f>
        <v>F</v>
      </c>
    </row>
    <row r="223" spans="1:12">
      <c r="A223" t="s">
        <v>11</v>
      </c>
      <c r="B223" t="s">
        <v>3222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42" t="s">
        <v>2679</v>
      </c>
      <c r="G223" t="s">
        <v>871</v>
      </c>
      <c r="H223" t="s">
        <v>872</v>
      </c>
      <c r="I223" t="s">
        <v>838</v>
      </c>
      <c r="J223" t="s">
        <v>1692</v>
      </c>
      <c r="K223" t="s">
        <v>3209</v>
      </c>
      <c r="L223" t="str">
        <f>LEFT(TMODELO[[#This Row],[Genero]],1)</f>
        <v>F</v>
      </c>
    </row>
    <row r="224" spans="1:12">
      <c r="A224" t="s">
        <v>11</v>
      </c>
      <c r="B224" t="s">
        <v>3222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42" t="s">
        <v>2756</v>
      </c>
      <c r="G224" t="s">
        <v>99</v>
      </c>
      <c r="H224" t="s">
        <v>100</v>
      </c>
      <c r="I224" t="s">
        <v>75</v>
      </c>
      <c r="J224" t="s">
        <v>1704</v>
      </c>
      <c r="K224" t="s">
        <v>3208</v>
      </c>
      <c r="L224" t="str">
        <f>LEFT(TMODELO[[#This Row],[Genero]],1)</f>
        <v>M</v>
      </c>
    </row>
    <row r="225" spans="1:12">
      <c r="A225" t="s">
        <v>11</v>
      </c>
      <c r="B225" t="s">
        <v>3222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42" t="s">
        <v>2746</v>
      </c>
      <c r="G225" t="s">
        <v>765</v>
      </c>
      <c r="H225" t="s">
        <v>8</v>
      </c>
      <c r="I225" t="s">
        <v>736</v>
      </c>
      <c r="J225" t="s">
        <v>1694</v>
      </c>
      <c r="K225" t="s">
        <v>3209</v>
      </c>
      <c r="L225" t="str">
        <f>LEFT(TMODELO[[#This Row],[Genero]],1)</f>
        <v>F</v>
      </c>
    </row>
    <row r="226" spans="1:12">
      <c r="A226" t="s">
        <v>11</v>
      </c>
      <c r="B226" t="s">
        <v>3222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42" t="s">
        <v>2720</v>
      </c>
      <c r="G226" t="s">
        <v>758</v>
      </c>
      <c r="H226" t="s">
        <v>8</v>
      </c>
      <c r="I226" t="s">
        <v>736</v>
      </c>
      <c r="J226" t="s">
        <v>1694</v>
      </c>
      <c r="K226" t="s">
        <v>3209</v>
      </c>
      <c r="L226" t="str">
        <f>LEFT(TMODELO[[#This Row],[Genero]],1)</f>
        <v>F</v>
      </c>
    </row>
    <row r="227" spans="1:12">
      <c r="A227" t="s">
        <v>11</v>
      </c>
      <c r="B227" t="s">
        <v>3222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42" t="s">
        <v>1586</v>
      </c>
      <c r="G227" t="s">
        <v>915</v>
      </c>
      <c r="H227" t="s">
        <v>8</v>
      </c>
      <c r="I227" t="s">
        <v>838</v>
      </c>
      <c r="J227" t="s">
        <v>1692</v>
      </c>
      <c r="K227" t="s">
        <v>3209</v>
      </c>
      <c r="L227" t="str">
        <f>LEFT(TMODELO[[#This Row],[Genero]],1)</f>
        <v>F</v>
      </c>
    </row>
    <row r="228" spans="1:12">
      <c r="A228" t="s">
        <v>11</v>
      </c>
      <c r="B228" t="s">
        <v>3222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42" t="s">
        <v>2699</v>
      </c>
      <c r="G228" t="s">
        <v>875</v>
      </c>
      <c r="H228" t="s">
        <v>449</v>
      </c>
      <c r="I228" t="s">
        <v>838</v>
      </c>
      <c r="J228" t="s">
        <v>1692</v>
      </c>
      <c r="K228" t="s">
        <v>3208</v>
      </c>
      <c r="L228" t="str">
        <f>LEFT(TMODELO[[#This Row],[Genero]],1)</f>
        <v>M</v>
      </c>
    </row>
    <row r="229" spans="1:12">
      <c r="A229" t="s">
        <v>11</v>
      </c>
      <c r="B229" t="s">
        <v>3222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42" t="s">
        <v>2612</v>
      </c>
      <c r="G229" t="s">
        <v>1282</v>
      </c>
      <c r="H229" t="s">
        <v>395</v>
      </c>
      <c r="I229" t="s">
        <v>1980</v>
      </c>
      <c r="J229" t="s">
        <v>1703</v>
      </c>
      <c r="K229" t="s">
        <v>3209</v>
      </c>
      <c r="L229" t="str">
        <f>LEFT(TMODELO[[#This Row],[Genero]],1)</f>
        <v>F</v>
      </c>
    </row>
    <row r="230" spans="1:12">
      <c r="A230" t="s">
        <v>11</v>
      </c>
      <c r="B230" t="s">
        <v>3222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42" t="s">
        <v>1562</v>
      </c>
      <c r="G230" t="s">
        <v>89</v>
      </c>
      <c r="H230" t="s">
        <v>90</v>
      </c>
      <c r="I230" t="s">
        <v>75</v>
      </c>
      <c r="J230" t="s">
        <v>1704</v>
      </c>
      <c r="K230" t="s">
        <v>3209</v>
      </c>
      <c r="L230" t="str">
        <f>LEFT(TMODELO[[#This Row],[Genero]],1)</f>
        <v>F</v>
      </c>
    </row>
    <row r="231" spans="1:12">
      <c r="A231" t="s">
        <v>11</v>
      </c>
      <c r="B231" t="s">
        <v>3222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42" t="s">
        <v>1560</v>
      </c>
      <c r="G231" t="s">
        <v>887</v>
      </c>
      <c r="H231" t="s">
        <v>541</v>
      </c>
      <c r="I231" t="s">
        <v>838</v>
      </c>
      <c r="J231" t="s">
        <v>1692</v>
      </c>
      <c r="K231" t="s">
        <v>3209</v>
      </c>
      <c r="L231" t="str">
        <f>LEFT(TMODELO[[#This Row],[Genero]],1)</f>
        <v>F</v>
      </c>
    </row>
    <row r="232" spans="1:12">
      <c r="A232" t="s">
        <v>11</v>
      </c>
      <c r="B232" t="s">
        <v>3222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42" t="s">
        <v>2620</v>
      </c>
      <c r="G232" t="s">
        <v>1205</v>
      </c>
      <c r="H232" t="s">
        <v>32</v>
      </c>
      <c r="I232" t="s">
        <v>838</v>
      </c>
      <c r="J232" t="s">
        <v>1692</v>
      </c>
      <c r="K232" t="s">
        <v>3209</v>
      </c>
      <c r="L232" t="str">
        <f>LEFT(TMODELO[[#This Row],[Genero]],1)</f>
        <v>F</v>
      </c>
    </row>
    <row r="233" spans="1:12">
      <c r="A233" t="s">
        <v>11</v>
      </c>
      <c r="B233" t="s">
        <v>3222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42" t="s">
        <v>2733</v>
      </c>
      <c r="G233" t="s">
        <v>898</v>
      </c>
      <c r="H233" t="s">
        <v>568</v>
      </c>
      <c r="I233" t="s">
        <v>838</v>
      </c>
      <c r="J233" t="s">
        <v>1692</v>
      </c>
      <c r="K233" t="s">
        <v>3209</v>
      </c>
      <c r="L233" t="str">
        <f>LEFT(TMODELO[[#This Row],[Genero]],1)</f>
        <v>F</v>
      </c>
    </row>
    <row r="234" spans="1:12">
      <c r="A234" t="s">
        <v>11</v>
      </c>
      <c r="B234" t="s">
        <v>3222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42" t="s">
        <v>2687</v>
      </c>
      <c r="G234" t="s">
        <v>171</v>
      </c>
      <c r="H234" t="s">
        <v>151</v>
      </c>
      <c r="I234" t="s">
        <v>1980</v>
      </c>
      <c r="J234" t="s">
        <v>1703</v>
      </c>
      <c r="K234" t="s">
        <v>3208</v>
      </c>
      <c r="L234" t="str">
        <f>LEFT(TMODELO[[#This Row],[Genero]],1)</f>
        <v>M</v>
      </c>
    </row>
    <row r="235" spans="1:12">
      <c r="A235" t="s">
        <v>11</v>
      </c>
      <c r="B235" t="s">
        <v>3222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42" t="s">
        <v>1591</v>
      </c>
      <c r="G235" t="s">
        <v>123</v>
      </c>
      <c r="H235" t="s">
        <v>10</v>
      </c>
      <c r="I235" t="s">
        <v>108</v>
      </c>
      <c r="J235" t="s">
        <v>1710</v>
      </c>
      <c r="K235" t="s">
        <v>3209</v>
      </c>
      <c r="L235" t="str">
        <f>LEFT(TMODELO[[#This Row],[Genero]],1)</f>
        <v>F</v>
      </c>
    </row>
    <row r="236" spans="1:12">
      <c r="A236" t="s">
        <v>11</v>
      </c>
      <c r="B236" t="s">
        <v>3222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42" t="s">
        <v>2682</v>
      </c>
      <c r="G236" t="s">
        <v>3227</v>
      </c>
      <c r="H236" t="s">
        <v>10</v>
      </c>
      <c r="I236" t="s">
        <v>838</v>
      </c>
      <c r="J236" t="s">
        <v>1692</v>
      </c>
      <c r="K236" t="s">
        <v>3209</v>
      </c>
      <c r="L236" t="str">
        <f>LEFT(TMODELO[[#This Row],[Genero]],1)</f>
        <v>F</v>
      </c>
    </row>
    <row r="237" spans="1:12">
      <c r="A237" t="s">
        <v>11</v>
      </c>
      <c r="B237" t="s">
        <v>3222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42" t="s">
        <v>2658</v>
      </c>
      <c r="G237" t="s">
        <v>82</v>
      </c>
      <c r="H237" t="s">
        <v>8</v>
      </c>
      <c r="I237" t="s">
        <v>75</v>
      </c>
      <c r="J237" t="s">
        <v>1704</v>
      </c>
      <c r="K237" t="s">
        <v>3209</v>
      </c>
      <c r="L237" t="str">
        <f>LEFT(TMODELO[[#This Row],[Genero]],1)</f>
        <v>F</v>
      </c>
    </row>
    <row r="238" spans="1:12">
      <c r="A238" t="s">
        <v>11</v>
      </c>
      <c r="B238" t="s">
        <v>3222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42" t="s">
        <v>2780</v>
      </c>
      <c r="G238" t="s">
        <v>918</v>
      </c>
      <c r="H238" t="s">
        <v>119</v>
      </c>
      <c r="I238" t="s">
        <v>838</v>
      </c>
      <c r="J238" t="s">
        <v>1692</v>
      </c>
      <c r="K238" t="s">
        <v>3209</v>
      </c>
      <c r="L238" t="str">
        <f>LEFT(TMODELO[[#This Row],[Genero]],1)</f>
        <v>F</v>
      </c>
    </row>
    <row r="239" spans="1:12">
      <c r="A239" t="s">
        <v>11</v>
      </c>
      <c r="B239" t="s">
        <v>3222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42" t="s">
        <v>2666</v>
      </c>
      <c r="G239" t="s">
        <v>598</v>
      </c>
      <c r="H239" t="s">
        <v>599</v>
      </c>
      <c r="I239" t="s">
        <v>596</v>
      </c>
      <c r="J239" t="s">
        <v>1735</v>
      </c>
      <c r="K239" t="s">
        <v>3209</v>
      </c>
      <c r="L239" t="str">
        <f>LEFT(TMODELO[[#This Row],[Genero]],1)</f>
        <v>F</v>
      </c>
    </row>
    <row r="240" spans="1:12">
      <c r="A240" t="s">
        <v>11</v>
      </c>
      <c r="B240" t="s">
        <v>3222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42" t="s">
        <v>1585</v>
      </c>
      <c r="G240" t="s">
        <v>913</v>
      </c>
      <c r="H240" t="s">
        <v>914</v>
      </c>
      <c r="I240" t="s">
        <v>838</v>
      </c>
      <c r="J240" t="s">
        <v>1692</v>
      </c>
      <c r="K240" t="s">
        <v>3209</v>
      </c>
      <c r="L240" t="str">
        <f>LEFT(TMODELO[[#This Row],[Genero]],1)</f>
        <v>F</v>
      </c>
    </row>
    <row r="241" spans="1:12">
      <c r="A241" t="s">
        <v>11</v>
      </c>
      <c r="B241" t="s">
        <v>3222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42" t="s">
        <v>2594</v>
      </c>
      <c r="G241" t="s">
        <v>228</v>
      </c>
      <c r="H241" t="s">
        <v>60</v>
      </c>
      <c r="I241" t="s">
        <v>338</v>
      </c>
      <c r="J241" t="s">
        <v>1742</v>
      </c>
      <c r="K241" t="s">
        <v>3208</v>
      </c>
      <c r="L241" t="str">
        <f>LEFT(TMODELO[[#This Row],[Genero]],1)</f>
        <v>M</v>
      </c>
    </row>
    <row r="242" spans="1:12">
      <c r="A242" t="s">
        <v>11</v>
      </c>
      <c r="B242" t="s">
        <v>3222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42" t="s">
        <v>2654</v>
      </c>
      <c r="G242" t="s">
        <v>865</v>
      </c>
      <c r="H242" t="s">
        <v>61</v>
      </c>
      <c r="I242" t="s">
        <v>838</v>
      </c>
      <c r="J242" t="s">
        <v>1692</v>
      </c>
      <c r="K242" t="s">
        <v>3209</v>
      </c>
      <c r="L242" t="str">
        <f>LEFT(TMODELO[[#This Row],[Genero]],1)</f>
        <v>F</v>
      </c>
    </row>
    <row r="243" spans="1:12">
      <c r="A243" t="s">
        <v>11</v>
      </c>
      <c r="B243" t="s">
        <v>3222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42" t="s">
        <v>1571</v>
      </c>
      <c r="G243" t="s">
        <v>897</v>
      </c>
      <c r="H243" t="s">
        <v>22</v>
      </c>
      <c r="I243" t="s">
        <v>838</v>
      </c>
      <c r="J243" t="s">
        <v>1692</v>
      </c>
      <c r="K243" t="s">
        <v>3208</v>
      </c>
      <c r="L243" t="str">
        <f>LEFT(TMODELO[[#This Row],[Genero]],1)</f>
        <v>M</v>
      </c>
    </row>
    <row r="244" spans="1:12">
      <c r="A244" t="s">
        <v>11</v>
      </c>
      <c r="B244" t="s">
        <v>3222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42" t="s">
        <v>2645</v>
      </c>
      <c r="G244" t="s">
        <v>859</v>
      </c>
      <c r="H244" t="s">
        <v>22</v>
      </c>
      <c r="I244" t="s">
        <v>838</v>
      </c>
      <c r="J244" t="s">
        <v>1692</v>
      </c>
      <c r="K244" t="s">
        <v>3208</v>
      </c>
      <c r="L244" t="str">
        <f>LEFT(TMODELO[[#This Row],[Genero]],1)</f>
        <v>M</v>
      </c>
    </row>
    <row r="245" spans="1:12">
      <c r="A245" t="s">
        <v>11</v>
      </c>
      <c r="B245" t="s">
        <v>3222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42" t="s">
        <v>1540</v>
      </c>
      <c r="G245" t="s">
        <v>854</v>
      </c>
      <c r="H245" t="s">
        <v>8</v>
      </c>
      <c r="I245" t="s">
        <v>838</v>
      </c>
      <c r="J245" t="s">
        <v>1692</v>
      </c>
      <c r="K245" t="s">
        <v>3209</v>
      </c>
      <c r="L245" t="str">
        <f>LEFT(TMODELO[[#This Row],[Genero]],1)</f>
        <v>F</v>
      </c>
    </row>
    <row r="246" spans="1:12">
      <c r="A246" t="s">
        <v>11</v>
      </c>
      <c r="B246" t="s">
        <v>3222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42" t="s">
        <v>2702</v>
      </c>
      <c r="G246" t="s">
        <v>878</v>
      </c>
      <c r="H246" t="s">
        <v>879</v>
      </c>
      <c r="I246" t="s">
        <v>838</v>
      </c>
      <c r="J246" t="s">
        <v>1692</v>
      </c>
      <c r="K246" t="s">
        <v>3208</v>
      </c>
      <c r="L246" t="str">
        <f>LEFT(TMODELO[[#This Row],[Genero]],1)</f>
        <v>M</v>
      </c>
    </row>
    <row r="247" spans="1:12">
      <c r="A247" t="s">
        <v>11</v>
      </c>
      <c r="B247" t="s">
        <v>3222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42" t="s">
        <v>1566</v>
      </c>
      <c r="G247" t="s">
        <v>715</v>
      </c>
      <c r="H247" t="s">
        <v>8</v>
      </c>
      <c r="I247" t="s">
        <v>1980</v>
      </c>
      <c r="J247" t="s">
        <v>1703</v>
      </c>
      <c r="K247" t="s">
        <v>3209</v>
      </c>
      <c r="L247" t="str">
        <f>LEFT(TMODELO[[#This Row],[Genero]],1)</f>
        <v>F</v>
      </c>
    </row>
    <row r="248" spans="1:12">
      <c r="A248" t="s">
        <v>11</v>
      </c>
      <c r="B248" t="s">
        <v>3222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42" t="s">
        <v>3171</v>
      </c>
      <c r="G248" t="s">
        <v>3170</v>
      </c>
      <c r="H248" t="s">
        <v>391</v>
      </c>
      <c r="I248" t="s">
        <v>838</v>
      </c>
      <c r="J248" t="s">
        <v>1692</v>
      </c>
      <c r="K248" t="s">
        <v>3208</v>
      </c>
      <c r="L248" t="str">
        <f>LEFT(TMODELO[[#This Row],[Genero]],1)</f>
        <v>M</v>
      </c>
    </row>
    <row r="249" spans="1:12">
      <c r="A249" t="s">
        <v>11</v>
      </c>
      <c r="B249" t="s">
        <v>3222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42" t="s">
        <v>2671</v>
      </c>
      <c r="G249" t="s">
        <v>164</v>
      </c>
      <c r="H249" t="s">
        <v>165</v>
      </c>
      <c r="I249" t="s">
        <v>1980</v>
      </c>
      <c r="J249" t="s">
        <v>1703</v>
      </c>
      <c r="K249" t="s">
        <v>3209</v>
      </c>
      <c r="L249" t="str">
        <f>LEFT(TMODELO[[#This Row],[Genero]],1)</f>
        <v>F</v>
      </c>
    </row>
    <row r="250" spans="1:12">
      <c r="A250" t="s">
        <v>11</v>
      </c>
      <c r="B250" t="s">
        <v>3222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42" t="s">
        <v>1552</v>
      </c>
      <c r="G250" t="s">
        <v>882</v>
      </c>
      <c r="H250" t="s">
        <v>846</v>
      </c>
      <c r="I250" t="s">
        <v>838</v>
      </c>
      <c r="J250" t="s">
        <v>1692</v>
      </c>
      <c r="K250" t="s">
        <v>3209</v>
      </c>
      <c r="L250" t="str">
        <f>LEFT(TMODELO[[#This Row],[Genero]],1)</f>
        <v>F</v>
      </c>
    </row>
    <row r="251" spans="1:12">
      <c r="A251" t="s">
        <v>11</v>
      </c>
      <c r="B251" t="s">
        <v>3222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42" t="s">
        <v>1587</v>
      </c>
      <c r="G251" t="s">
        <v>111</v>
      </c>
      <c r="H251" t="s">
        <v>112</v>
      </c>
      <c r="I251" t="s">
        <v>108</v>
      </c>
      <c r="J251" t="s">
        <v>1710</v>
      </c>
      <c r="K251" t="s">
        <v>3208</v>
      </c>
      <c r="L251" t="str">
        <f>LEFT(TMODELO[[#This Row],[Genero]],1)</f>
        <v>M</v>
      </c>
    </row>
    <row r="252" spans="1:12">
      <c r="A252" t="s">
        <v>11</v>
      </c>
      <c r="B252" t="s">
        <v>3222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42" t="s">
        <v>2753</v>
      </c>
      <c r="G252" t="s">
        <v>907</v>
      </c>
      <c r="H252" t="s">
        <v>32</v>
      </c>
      <c r="I252" t="s">
        <v>838</v>
      </c>
      <c r="J252" t="s">
        <v>1692</v>
      </c>
      <c r="K252" t="s">
        <v>3208</v>
      </c>
      <c r="L252" t="str">
        <f>LEFT(TMODELO[[#This Row],[Genero]],1)</f>
        <v>M</v>
      </c>
    </row>
    <row r="253" spans="1:12">
      <c r="A253" t="s">
        <v>11</v>
      </c>
      <c r="B253" t="s">
        <v>3222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42" t="s">
        <v>2729</v>
      </c>
      <c r="G253" t="s">
        <v>3230</v>
      </c>
      <c r="H253" t="s">
        <v>303</v>
      </c>
      <c r="I253" t="s">
        <v>338</v>
      </c>
      <c r="J253" t="s">
        <v>1742</v>
      </c>
      <c r="K253" t="s">
        <v>3209</v>
      </c>
      <c r="L253" t="str">
        <f>LEFT(TMODELO[[#This Row],[Genero]],1)</f>
        <v>F</v>
      </c>
    </row>
    <row r="254" spans="1:12">
      <c r="A254" t="s">
        <v>11</v>
      </c>
      <c r="B254" t="s">
        <v>3222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42" t="s">
        <v>2657</v>
      </c>
      <c r="G254" t="s">
        <v>866</v>
      </c>
      <c r="H254" t="s">
        <v>61</v>
      </c>
      <c r="I254" t="s">
        <v>838</v>
      </c>
      <c r="J254" t="s">
        <v>1692</v>
      </c>
      <c r="K254" t="s">
        <v>3209</v>
      </c>
      <c r="L254" t="str">
        <f>LEFT(TMODELO[[#This Row],[Genero]],1)</f>
        <v>F</v>
      </c>
    </row>
    <row r="255" spans="1:12">
      <c r="A255" t="s">
        <v>11</v>
      </c>
      <c r="B255" t="s">
        <v>3222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42" t="s">
        <v>1553</v>
      </c>
      <c r="G255" t="s">
        <v>173</v>
      </c>
      <c r="H255" t="s">
        <v>174</v>
      </c>
      <c r="I255" t="s">
        <v>1980</v>
      </c>
      <c r="J255" t="s">
        <v>1703</v>
      </c>
      <c r="K255" t="s">
        <v>3209</v>
      </c>
      <c r="L255" t="str">
        <f>LEFT(TMODELO[[#This Row],[Genero]],1)</f>
        <v>F</v>
      </c>
    </row>
    <row r="256" spans="1:12">
      <c r="A256" t="s">
        <v>11</v>
      </c>
      <c r="B256" t="s">
        <v>3222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42" t="s">
        <v>1588</v>
      </c>
      <c r="G256" t="s">
        <v>114</v>
      </c>
      <c r="H256" t="s">
        <v>115</v>
      </c>
      <c r="I256" t="s">
        <v>108</v>
      </c>
      <c r="J256" t="s">
        <v>1710</v>
      </c>
      <c r="K256" t="s">
        <v>3208</v>
      </c>
      <c r="L256" t="str">
        <f>LEFT(TMODELO[[#This Row],[Genero]],1)</f>
        <v>M</v>
      </c>
    </row>
    <row r="257" spans="1:12">
      <c r="A257" t="s">
        <v>11</v>
      </c>
      <c r="B257" t="s">
        <v>3222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42" t="s">
        <v>1561</v>
      </c>
      <c r="G257" t="s">
        <v>888</v>
      </c>
      <c r="H257" t="s">
        <v>889</v>
      </c>
      <c r="I257" t="s">
        <v>838</v>
      </c>
      <c r="J257" t="s">
        <v>1692</v>
      </c>
      <c r="K257" t="s">
        <v>3209</v>
      </c>
      <c r="L257" t="str">
        <f>LEFT(TMODELO[[#This Row],[Genero]],1)</f>
        <v>F</v>
      </c>
    </row>
    <row r="258" spans="1:12">
      <c r="A258" t="s">
        <v>11</v>
      </c>
      <c r="B258" t="s">
        <v>3222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42" t="s">
        <v>1529</v>
      </c>
      <c r="G258" t="s">
        <v>842</v>
      </c>
      <c r="H258" t="s">
        <v>843</v>
      </c>
      <c r="I258" t="s">
        <v>838</v>
      </c>
      <c r="J258" t="s">
        <v>1692</v>
      </c>
      <c r="K258" t="s">
        <v>3208</v>
      </c>
      <c r="L258" t="str">
        <f>LEFT(TMODELO[[#This Row],[Genero]],1)</f>
        <v>M</v>
      </c>
    </row>
    <row r="259" spans="1:12">
      <c r="A259" t="s">
        <v>11</v>
      </c>
      <c r="B259" t="s">
        <v>3222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42" t="s">
        <v>1554</v>
      </c>
      <c r="G259" t="s">
        <v>883</v>
      </c>
      <c r="H259" t="s">
        <v>61</v>
      </c>
      <c r="I259" t="s">
        <v>838</v>
      </c>
      <c r="J259" t="s">
        <v>1692</v>
      </c>
      <c r="K259" t="s">
        <v>3209</v>
      </c>
      <c r="L259" t="str">
        <f>LEFT(TMODELO[[#This Row],[Genero]],1)</f>
        <v>F</v>
      </c>
    </row>
    <row r="260" spans="1:12">
      <c r="A260" t="s">
        <v>11</v>
      </c>
      <c r="B260" t="s">
        <v>3222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42" t="s">
        <v>2609</v>
      </c>
      <c r="G260" t="s">
        <v>1206</v>
      </c>
      <c r="H260" t="s">
        <v>135</v>
      </c>
      <c r="I260" t="s">
        <v>838</v>
      </c>
      <c r="J260" t="s">
        <v>1692</v>
      </c>
      <c r="K260" t="s">
        <v>3208</v>
      </c>
      <c r="L260" t="str">
        <f>LEFT(TMODELO[[#This Row],[Genero]],1)</f>
        <v>M</v>
      </c>
    </row>
    <row r="261" spans="1:12">
      <c r="A261" t="s">
        <v>11</v>
      </c>
      <c r="B261" t="s">
        <v>3222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42" t="s">
        <v>1579</v>
      </c>
      <c r="G261" t="s">
        <v>184</v>
      </c>
      <c r="H261" t="s">
        <v>155</v>
      </c>
      <c r="I261" t="s">
        <v>1980</v>
      </c>
      <c r="J261" t="s">
        <v>1703</v>
      </c>
      <c r="K261" t="s">
        <v>3208</v>
      </c>
      <c r="L261" t="str">
        <f>LEFT(TMODELO[[#This Row],[Genero]],1)</f>
        <v>M</v>
      </c>
    </row>
    <row r="262" spans="1:12">
      <c r="A262" t="s">
        <v>11</v>
      </c>
      <c r="B262" t="s">
        <v>3222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42" t="s">
        <v>2786</v>
      </c>
      <c r="G262" t="s">
        <v>416</v>
      </c>
      <c r="H262" t="s">
        <v>8</v>
      </c>
      <c r="I262" t="s">
        <v>108</v>
      </c>
      <c r="J262" t="s">
        <v>1710</v>
      </c>
      <c r="K262" t="s">
        <v>3209</v>
      </c>
      <c r="L262" t="str">
        <f>LEFT(TMODELO[[#This Row],[Genero]],1)</f>
        <v>F</v>
      </c>
    </row>
    <row r="263" spans="1:12">
      <c r="A263" t="s">
        <v>11</v>
      </c>
      <c r="B263" t="s">
        <v>3222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42" t="s">
        <v>2599</v>
      </c>
      <c r="G263" t="s">
        <v>1948</v>
      </c>
      <c r="H263" t="s">
        <v>1199</v>
      </c>
      <c r="I263" t="s">
        <v>736</v>
      </c>
      <c r="J263" t="s">
        <v>1694</v>
      </c>
      <c r="K263" t="s">
        <v>3209</v>
      </c>
      <c r="L263" t="str">
        <f>LEFT(TMODELO[[#This Row],[Genero]],1)</f>
        <v>F</v>
      </c>
    </row>
    <row r="264" spans="1:12">
      <c r="A264" t="s">
        <v>11</v>
      </c>
      <c r="B264" t="s">
        <v>3222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42" t="s">
        <v>1541</v>
      </c>
      <c r="G264" t="s">
        <v>157</v>
      </c>
      <c r="H264" t="s">
        <v>158</v>
      </c>
      <c r="I264" t="s">
        <v>1980</v>
      </c>
      <c r="J264" t="s">
        <v>1703</v>
      </c>
      <c r="K264" t="s">
        <v>3208</v>
      </c>
      <c r="L264" t="str">
        <f>LEFT(TMODELO[[#This Row],[Genero]],1)</f>
        <v>M</v>
      </c>
    </row>
    <row r="265" spans="1:12">
      <c r="A265" t="s">
        <v>11</v>
      </c>
      <c r="B265" t="s">
        <v>3222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42" t="s">
        <v>2669</v>
      </c>
      <c r="G265" t="s">
        <v>868</v>
      </c>
      <c r="H265" t="s">
        <v>8</v>
      </c>
      <c r="I265" t="s">
        <v>838</v>
      </c>
      <c r="J265" t="s">
        <v>1692</v>
      </c>
      <c r="K265" t="s">
        <v>3209</v>
      </c>
      <c r="L265" t="str">
        <f>LEFT(TMODELO[[#This Row],[Genero]],1)</f>
        <v>F</v>
      </c>
    </row>
    <row r="266" spans="1:12">
      <c r="A266" t="s">
        <v>11</v>
      </c>
      <c r="B266" t="s">
        <v>3222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001134797032.1.1.1.01</v>
      </c>
      <c r="F266" s="42" t="s">
        <v>2760</v>
      </c>
      <c r="G266" t="s">
        <v>185</v>
      </c>
      <c r="H266" t="s">
        <v>158</v>
      </c>
      <c r="I266" t="s">
        <v>1980</v>
      </c>
      <c r="J266" t="s">
        <v>1703</v>
      </c>
      <c r="K266" t="s">
        <v>3208</v>
      </c>
      <c r="L266" t="str">
        <f>LEFT(TMODELO[[#This Row],[Genero]],1)</f>
        <v>M</v>
      </c>
    </row>
    <row r="267" spans="1:12">
      <c r="A267" t="s">
        <v>11</v>
      </c>
      <c r="B267" t="s">
        <v>3222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001137421182.1.1.1.01</v>
      </c>
      <c r="F267" s="42" t="s">
        <v>1542</v>
      </c>
      <c r="G267" t="s">
        <v>160</v>
      </c>
      <c r="H267" t="s">
        <v>155</v>
      </c>
      <c r="I267" t="s">
        <v>1980</v>
      </c>
      <c r="J267" t="s">
        <v>1703</v>
      </c>
      <c r="K267" t="s">
        <v>3208</v>
      </c>
      <c r="L267" t="str">
        <f>LEFT(TMODELO[[#This Row],[Genero]],1)</f>
        <v>M</v>
      </c>
    </row>
    <row r="268" spans="1:12">
      <c r="A268" t="s">
        <v>11</v>
      </c>
      <c r="B268" t="s">
        <v>3222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001137572312.1.1.1.01</v>
      </c>
      <c r="F268" s="42" t="s">
        <v>2680</v>
      </c>
      <c r="G268" t="s">
        <v>1174</v>
      </c>
      <c r="H268" t="s">
        <v>1176</v>
      </c>
      <c r="I268" t="s">
        <v>75</v>
      </c>
      <c r="J268" t="s">
        <v>1704</v>
      </c>
      <c r="K268" t="s">
        <v>3208</v>
      </c>
      <c r="L268" t="str">
        <f>LEFT(TMODELO[[#This Row],[Genero]],1)</f>
        <v>M</v>
      </c>
    </row>
    <row r="269" spans="1:12">
      <c r="A269" t="s">
        <v>11</v>
      </c>
      <c r="B269" t="s">
        <v>3222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001138275472.1.1.1.01</v>
      </c>
      <c r="F269" s="42" t="s">
        <v>2764</v>
      </c>
      <c r="G269" t="s">
        <v>103</v>
      </c>
      <c r="H269" t="s">
        <v>104</v>
      </c>
      <c r="I269" t="s">
        <v>75</v>
      </c>
      <c r="J269" t="s">
        <v>1704</v>
      </c>
      <c r="K269" t="s">
        <v>3208</v>
      </c>
      <c r="L269" t="str">
        <f>LEFT(TMODELO[[#This Row],[Genero]],1)</f>
        <v>M</v>
      </c>
    </row>
    <row r="270" spans="1:12">
      <c r="A270" t="s">
        <v>11</v>
      </c>
      <c r="B270" t="s">
        <v>3222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001138841342.1.1.1.01</v>
      </c>
      <c r="F270" s="42" t="s">
        <v>2690</v>
      </c>
      <c r="G270" t="s">
        <v>3228</v>
      </c>
      <c r="H270" t="s">
        <v>27</v>
      </c>
      <c r="I270" t="s">
        <v>838</v>
      </c>
      <c r="J270" t="s">
        <v>1692</v>
      </c>
      <c r="K270" t="s">
        <v>3208</v>
      </c>
      <c r="L270" t="str">
        <f>LEFT(TMODELO[[#This Row],[Genero]],1)</f>
        <v>M</v>
      </c>
    </row>
    <row r="271" spans="1:12">
      <c r="A271" t="s">
        <v>11</v>
      </c>
      <c r="B271" t="s">
        <v>3222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001140069762.1.1.1.01</v>
      </c>
      <c r="F271" s="42" t="s">
        <v>2646</v>
      </c>
      <c r="G271" t="s">
        <v>860</v>
      </c>
      <c r="H271" t="s">
        <v>22</v>
      </c>
      <c r="I271" t="s">
        <v>838</v>
      </c>
      <c r="J271" t="s">
        <v>1692</v>
      </c>
      <c r="K271" t="s">
        <v>3208</v>
      </c>
      <c r="L271" t="str">
        <f>LEFT(TMODELO[[#This Row],[Genero]],1)</f>
        <v>M</v>
      </c>
    </row>
    <row r="272" spans="1:12">
      <c r="A272" t="s">
        <v>11</v>
      </c>
      <c r="B272" t="s">
        <v>3222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001140700552.1.1.1.01</v>
      </c>
      <c r="F272" s="42" t="s">
        <v>2616</v>
      </c>
      <c r="G272" t="s">
        <v>1949</v>
      </c>
      <c r="H272" t="s">
        <v>3299</v>
      </c>
      <c r="I272" t="s">
        <v>838</v>
      </c>
      <c r="J272" t="s">
        <v>1692</v>
      </c>
      <c r="K272" t="s">
        <v>3209</v>
      </c>
      <c r="L272" t="str">
        <f>LEFT(TMODELO[[#This Row],[Genero]],1)</f>
        <v>F</v>
      </c>
    </row>
    <row r="273" spans="1:12">
      <c r="A273" t="s">
        <v>11</v>
      </c>
      <c r="B273" t="s">
        <v>3222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001141001002.1.1.1.01</v>
      </c>
      <c r="F273" s="42" t="s">
        <v>2750</v>
      </c>
      <c r="G273" t="s">
        <v>903</v>
      </c>
      <c r="H273" t="s">
        <v>904</v>
      </c>
      <c r="I273" t="s">
        <v>838</v>
      </c>
      <c r="J273" t="s">
        <v>1692</v>
      </c>
      <c r="K273" t="s">
        <v>3208</v>
      </c>
      <c r="L273" t="str">
        <f>LEFT(TMODELO[[#This Row],[Genero]],1)</f>
        <v>M</v>
      </c>
    </row>
    <row r="274" spans="1:12">
      <c r="A274" t="s">
        <v>11</v>
      </c>
      <c r="B274" t="s">
        <v>3222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001143542852.1.1.1.01</v>
      </c>
      <c r="F274" s="42" t="s">
        <v>2621</v>
      </c>
      <c r="G274" t="s">
        <v>76</v>
      </c>
      <c r="H274" t="s">
        <v>22</v>
      </c>
      <c r="I274" t="s">
        <v>75</v>
      </c>
      <c r="J274" t="s">
        <v>1704</v>
      </c>
      <c r="K274" t="s">
        <v>3208</v>
      </c>
      <c r="L274" t="str">
        <f>LEFT(TMODELO[[#This Row],[Genero]],1)</f>
        <v>M</v>
      </c>
    </row>
    <row r="275" spans="1:12">
      <c r="A275" t="s">
        <v>11</v>
      </c>
      <c r="B275" t="s">
        <v>3222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001144549522.1.1.1.01</v>
      </c>
      <c r="F275" s="42" t="s">
        <v>2661</v>
      </c>
      <c r="G275" t="s">
        <v>83</v>
      </c>
      <c r="H275" t="s">
        <v>84</v>
      </c>
      <c r="I275" t="s">
        <v>75</v>
      </c>
      <c r="J275" t="s">
        <v>1704</v>
      </c>
      <c r="K275" t="s">
        <v>3209</v>
      </c>
      <c r="L275" t="str">
        <f>LEFT(TMODELO[[#This Row],[Genero]],1)</f>
        <v>F</v>
      </c>
    </row>
    <row r="276" spans="1:12">
      <c r="A276" t="s">
        <v>11</v>
      </c>
      <c r="B276" t="s">
        <v>3222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001145295892.1.1.1.01</v>
      </c>
      <c r="F276" s="42" t="s">
        <v>2623</v>
      </c>
      <c r="G276" t="s">
        <v>342</v>
      </c>
      <c r="H276" t="s">
        <v>303</v>
      </c>
      <c r="I276" t="s">
        <v>338</v>
      </c>
      <c r="J276" t="s">
        <v>1742</v>
      </c>
      <c r="K276" t="s">
        <v>3209</v>
      </c>
      <c r="L276" t="str">
        <f>LEFT(TMODELO[[#This Row],[Genero]],1)</f>
        <v>F</v>
      </c>
    </row>
    <row r="277" spans="1:12">
      <c r="A277" t="s">
        <v>11</v>
      </c>
      <c r="B277" t="s">
        <v>3222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001148344432.1.1.1.01</v>
      </c>
      <c r="F277" s="42" t="s">
        <v>2740</v>
      </c>
      <c r="G277" t="s">
        <v>182</v>
      </c>
      <c r="H277" t="s">
        <v>149</v>
      </c>
      <c r="I277" t="s">
        <v>1980</v>
      </c>
      <c r="J277" t="s">
        <v>1703</v>
      </c>
      <c r="K277" t="s">
        <v>3209</v>
      </c>
      <c r="L277" t="str">
        <f>LEFT(TMODELO[[#This Row],[Genero]],1)</f>
        <v>F</v>
      </c>
    </row>
    <row r="278" spans="1:12">
      <c r="A278" t="s">
        <v>11</v>
      </c>
      <c r="B278" t="s">
        <v>3222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001151367312.1.1.1.01</v>
      </c>
      <c r="F278" s="42" t="s">
        <v>2792</v>
      </c>
      <c r="G278" t="s">
        <v>134</v>
      </c>
      <c r="H278" t="s">
        <v>60</v>
      </c>
      <c r="I278" t="s">
        <v>108</v>
      </c>
      <c r="J278" t="s">
        <v>1710</v>
      </c>
      <c r="K278" t="s">
        <v>3208</v>
      </c>
      <c r="L278" t="str">
        <f>LEFT(TMODELO[[#This Row],[Genero]],1)</f>
        <v>M</v>
      </c>
    </row>
    <row r="279" spans="1:12">
      <c r="A279" t="s">
        <v>11</v>
      </c>
      <c r="B279" t="s">
        <v>3222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001152308722.1.1.1.01</v>
      </c>
      <c r="F279" s="42" t="s">
        <v>2728</v>
      </c>
      <c r="G279" t="s">
        <v>891</v>
      </c>
      <c r="H279" t="s">
        <v>61</v>
      </c>
      <c r="I279" t="s">
        <v>838</v>
      </c>
      <c r="J279" t="s">
        <v>1692</v>
      </c>
      <c r="K279" t="s">
        <v>3209</v>
      </c>
      <c r="L279" t="str">
        <f>LEFT(TMODELO[[#This Row],[Genero]],1)</f>
        <v>F</v>
      </c>
    </row>
    <row r="280" spans="1:12">
      <c r="A280" t="s">
        <v>11</v>
      </c>
      <c r="B280" t="s">
        <v>3222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001164320552.1.1.1.01</v>
      </c>
      <c r="F280" s="42" t="s">
        <v>2723</v>
      </c>
      <c r="G280" t="s">
        <v>1113</v>
      </c>
      <c r="H280" t="s">
        <v>60</v>
      </c>
      <c r="I280" t="s">
        <v>736</v>
      </c>
      <c r="J280" t="s">
        <v>1694</v>
      </c>
      <c r="K280" t="s">
        <v>3208</v>
      </c>
      <c r="L280" t="str">
        <f>LEFT(TMODELO[[#This Row],[Genero]],1)</f>
        <v>M</v>
      </c>
    </row>
    <row r="281" spans="1:12">
      <c r="A281" t="s">
        <v>11</v>
      </c>
      <c r="B281" t="s">
        <v>3222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001166954462.1.1.1.01</v>
      </c>
      <c r="F281" s="42" t="s">
        <v>2624</v>
      </c>
      <c r="G281" t="s">
        <v>3226</v>
      </c>
      <c r="H281" t="s">
        <v>55</v>
      </c>
      <c r="I281" t="s">
        <v>306</v>
      </c>
      <c r="J281" t="s">
        <v>1724</v>
      </c>
      <c r="K281" t="s">
        <v>3209</v>
      </c>
      <c r="L281" t="str">
        <f>LEFT(TMODELO[[#This Row],[Genero]],1)</f>
        <v>F</v>
      </c>
    </row>
    <row r="282" spans="1:12">
      <c r="A282" t="s">
        <v>11</v>
      </c>
      <c r="B282" t="s">
        <v>3222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001168210002.1.1.1.01</v>
      </c>
      <c r="F282" s="42" t="s">
        <v>2676</v>
      </c>
      <c r="G282" t="s">
        <v>870</v>
      </c>
      <c r="H282" t="s">
        <v>8</v>
      </c>
      <c r="I282" t="s">
        <v>838</v>
      </c>
      <c r="J282" t="s">
        <v>1692</v>
      </c>
      <c r="K282" t="s">
        <v>3209</v>
      </c>
      <c r="L282" t="str">
        <f>LEFT(TMODELO[[#This Row],[Genero]],1)</f>
        <v>F</v>
      </c>
    </row>
    <row r="283" spans="1:12">
      <c r="A283" t="s">
        <v>11</v>
      </c>
      <c r="B283" t="s">
        <v>3222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001169815312.1.1.1.01</v>
      </c>
      <c r="F283" s="42" t="s">
        <v>2649</v>
      </c>
      <c r="G283" t="s">
        <v>273</v>
      </c>
      <c r="H283" t="s">
        <v>274</v>
      </c>
      <c r="I283" t="s">
        <v>596</v>
      </c>
      <c r="J283" t="s">
        <v>1735</v>
      </c>
      <c r="K283" t="s">
        <v>3208</v>
      </c>
      <c r="L283" t="str">
        <f>LEFT(TMODELO[[#This Row],[Genero]],1)</f>
        <v>M</v>
      </c>
    </row>
    <row r="284" spans="1:12">
      <c r="A284" t="s">
        <v>11</v>
      </c>
      <c r="B284" t="s">
        <v>3222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001171011622.1.1.1.01</v>
      </c>
      <c r="F284" s="42" t="s">
        <v>2775</v>
      </c>
      <c r="G284" t="s">
        <v>1117</v>
      </c>
      <c r="H284" t="s">
        <v>125</v>
      </c>
      <c r="I284" t="s">
        <v>75</v>
      </c>
      <c r="J284" t="s">
        <v>1704</v>
      </c>
      <c r="K284" t="s">
        <v>3208</v>
      </c>
      <c r="L284" t="str">
        <f>LEFT(TMODELO[[#This Row],[Genero]],1)</f>
        <v>M</v>
      </c>
    </row>
    <row r="285" spans="1:12">
      <c r="A285" t="s">
        <v>11</v>
      </c>
      <c r="B285" t="s">
        <v>3222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001175375632.1.1.1.01</v>
      </c>
      <c r="F285" s="42" t="s">
        <v>2793</v>
      </c>
      <c r="G285" t="s">
        <v>571</v>
      </c>
      <c r="H285" t="s">
        <v>8</v>
      </c>
      <c r="I285" t="s">
        <v>108</v>
      </c>
      <c r="J285" t="s">
        <v>1710</v>
      </c>
      <c r="K285" t="s">
        <v>3209</v>
      </c>
      <c r="L285" t="str">
        <f>LEFT(TMODELO[[#This Row],[Genero]],1)</f>
        <v>F</v>
      </c>
    </row>
    <row r="286" spans="1:12">
      <c r="A286" t="s">
        <v>11</v>
      </c>
      <c r="B286" t="s">
        <v>3222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001177337902.1.1.1.01</v>
      </c>
      <c r="F286" s="42" t="s">
        <v>2601</v>
      </c>
      <c r="G286" t="s">
        <v>1207</v>
      </c>
      <c r="H286" t="s">
        <v>42</v>
      </c>
      <c r="I286" t="s">
        <v>75</v>
      </c>
      <c r="J286" t="s">
        <v>1704</v>
      </c>
      <c r="K286" t="s">
        <v>3208</v>
      </c>
      <c r="L286" t="str">
        <f>LEFT(TMODELO[[#This Row],[Genero]],1)</f>
        <v>M</v>
      </c>
    </row>
    <row r="287" spans="1:12">
      <c r="A287" t="s">
        <v>11</v>
      </c>
      <c r="B287" t="s">
        <v>3222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001177741412.1.1.1.01</v>
      </c>
      <c r="F287" s="42" t="s">
        <v>2703</v>
      </c>
      <c r="G287" t="s">
        <v>2028</v>
      </c>
      <c r="H287" t="s">
        <v>481</v>
      </c>
      <c r="I287" t="s">
        <v>75</v>
      </c>
      <c r="J287" t="s">
        <v>1704</v>
      </c>
      <c r="K287" t="s">
        <v>3208</v>
      </c>
      <c r="L287" t="str">
        <f>LEFT(TMODELO[[#This Row],[Genero]],1)</f>
        <v>M</v>
      </c>
    </row>
    <row r="288" spans="1:12">
      <c r="A288" t="s">
        <v>11</v>
      </c>
      <c r="B288" t="s">
        <v>3222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001179165102.1.1.1.01</v>
      </c>
      <c r="F288" s="42" t="s">
        <v>2604</v>
      </c>
      <c r="G288" t="s">
        <v>1878</v>
      </c>
      <c r="H288" t="s">
        <v>142</v>
      </c>
      <c r="I288" t="s">
        <v>1980</v>
      </c>
      <c r="J288" t="s">
        <v>1703</v>
      </c>
      <c r="K288" t="s">
        <v>3209</v>
      </c>
      <c r="L288" t="str">
        <f>LEFT(TMODELO[[#This Row],[Genero]],1)</f>
        <v>F</v>
      </c>
    </row>
    <row r="289" spans="1:12">
      <c r="A289" t="s">
        <v>11</v>
      </c>
      <c r="B289" t="s">
        <v>3222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001181728162.1.1.1.01</v>
      </c>
      <c r="F289" s="42" t="s">
        <v>2675</v>
      </c>
      <c r="G289" t="s">
        <v>1112</v>
      </c>
      <c r="H289" t="s">
        <v>265</v>
      </c>
      <c r="I289" t="s">
        <v>338</v>
      </c>
      <c r="J289" t="s">
        <v>1742</v>
      </c>
      <c r="K289" t="s">
        <v>3208</v>
      </c>
      <c r="L289" t="str">
        <f>LEFT(TMODELO[[#This Row],[Genero]],1)</f>
        <v>M</v>
      </c>
    </row>
    <row r="290" spans="1:12">
      <c r="A290" t="s">
        <v>11</v>
      </c>
      <c r="B290" t="s">
        <v>3222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001186003782.1.1.1.01</v>
      </c>
      <c r="F290" s="42" t="s">
        <v>2714</v>
      </c>
      <c r="G290" t="s">
        <v>1201</v>
      </c>
      <c r="H290" t="s">
        <v>8</v>
      </c>
      <c r="I290" t="s">
        <v>75</v>
      </c>
      <c r="J290" t="s">
        <v>1704</v>
      </c>
      <c r="K290" t="s">
        <v>3209</v>
      </c>
      <c r="L290" t="str">
        <f>LEFT(TMODELO[[#This Row],[Genero]],1)</f>
        <v>F</v>
      </c>
    </row>
    <row r="291" spans="1:12">
      <c r="A291" t="s">
        <v>11</v>
      </c>
      <c r="B291" t="s">
        <v>3222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001190770302.1.1.1.01</v>
      </c>
      <c r="F291" s="42" t="s">
        <v>2724</v>
      </c>
      <c r="G291" t="s">
        <v>1200</v>
      </c>
      <c r="H291" t="s">
        <v>1199</v>
      </c>
      <c r="I291" t="s">
        <v>736</v>
      </c>
      <c r="J291" t="s">
        <v>1694</v>
      </c>
      <c r="K291" t="s">
        <v>3208</v>
      </c>
      <c r="L291" t="str">
        <f>LEFT(TMODELO[[#This Row],[Genero]],1)</f>
        <v>M</v>
      </c>
    </row>
    <row r="292" spans="1:12">
      <c r="A292" t="s">
        <v>11</v>
      </c>
      <c r="B292" t="s">
        <v>3222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001193175272.1.1.1.01</v>
      </c>
      <c r="F292" s="42" t="s">
        <v>2638</v>
      </c>
      <c r="G292" t="s">
        <v>1785</v>
      </c>
      <c r="H292" t="s">
        <v>298</v>
      </c>
      <c r="I292" t="s">
        <v>338</v>
      </c>
      <c r="J292" t="s">
        <v>1742</v>
      </c>
      <c r="K292" t="s">
        <v>3209</v>
      </c>
      <c r="L292" t="str">
        <f>LEFT(TMODELO[[#This Row],[Genero]],1)</f>
        <v>F</v>
      </c>
    </row>
    <row r="293" spans="1:12">
      <c r="A293" t="s">
        <v>11</v>
      </c>
      <c r="B293" t="s">
        <v>3222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003006243272.1.1.1.01</v>
      </c>
      <c r="F293" s="42" t="s">
        <v>2758</v>
      </c>
      <c r="G293" t="s">
        <v>912</v>
      </c>
      <c r="H293" t="s">
        <v>8</v>
      </c>
      <c r="I293" t="s">
        <v>838</v>
      </c>
      <c r="J293" t="s">
        <v>1692</v>
      </c>
      <c r="K293" t="s">
        <v>3209</v>
      </c>
      <c r="L293" t="str">
        <f>LEFT(TMODELO[[#This Row],[Genero]],1)</f>
        <v>F</v>
      </c>
    </row>
    <row r="294" spans="1:12">
      <c r="A294" t="s">
        <v>11</v>
      </c>
      <c r="B294" t="s">
        <v>3222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010007143432.1.1.1.01</v>
      </c>
      <c r="F294" s="42" t="s">
        <v>1336</v>
      </c>
      <c r="G294" t="s">
        <v>266</v>
      </c>
      <c r="H294" t="s">
        <v>267</v>
      </c>
      <c r="I294" t="s">
        <v>75</v>
      </c>
      <c r="J294" t="s">
        <v>1704</v>
      </c>
      <c r="K294" t="s">
        <v>3209</v>
      </c>
      <c r="L294" t="str">
        <f>LEFT(TMODELO[[#This Row],[Genero]],1)</f>
        <v>F</v>
      </c>
    </row>
    <row r="295" spans="1:12">
      <c r="A295" t="s">
        <v>11</v>
      </c>
      <c r="B295" t="s">
        <v>3222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010007776622.1.1.1.01</v>
      </c>
      <c r="F295" s="42" t="s">
        <v>2644</v>
      </c>
      <c r="G295" t="s">
        <v>1293</v>
      </c>
      <c r="H295" t="s">
        <v>705</v>
      </c>
      <c r="I295" t="s">
        <v>838</v>
      </c>
      <c r="J295" t="s">
        <v>1692</v>
      </c>
      <c r="K295" t="s">
        <v>3208</v>
      </c>
      <c r="L295" t="str">
        <f>LEFT(TMODELO[[#This Row],[Genero]],1)</f>
        <v>M</v>
      </c>
    </row>
    <row r="296" spans="1:12">
      <c r="A296" t="s">
        <v>11</v>
      </c>
      <c r="B296" t="s">
        <v>3222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010010836802.1.1.1.01</v>
      </c>
      <c r="F296" s="42" t="s">
        <v>2749</v>
      </c>
      <c r="G296" t="s">
        <v>1115</v>
      </c>
      <c r="H296" t="s">
        <v>60</v>
      </c>
      <c r="I296" t="s">
        <v>1116</v>
      </c>
      <c r="J296" t="s">
        <v>1746</v>
      </c>
      <c r="K296" t="s">
        <v>3208</v>
      </c>
      <c r="L296" t="str">
        <f>LEFT(TMODELO[[#This Row],[Genero]],1)</f>
        <v>M</v>
      </c>
    </row>
    <row r="297" spans="1:12">
      <c r="A297" t="s">
        <v>11</v>
      </c>
      <c r="B297" t="s">
        <v>3222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011000139352.1.1.1.01</v>
      </c>
      <c r="F297" s="42" t="s">
        <v>1533</v>
      </c>
      <c r="G297" t="s">
        <v>327</v>
      </c>
      <c r="H297" t="s">
        <v>3225</v>
      </c>
      <c r="I297" t="s">
        <v>1980</v>
      </c>
      <c r="J297" t="s">
        <v>1703</v>
      </c>
      <c r="K297" t="s">
        <v>3209</v>
      </c>
      <c r="L297" t="str">
        <f>LEFT(TMODELO[[#This Row],[Genero]],1)</f>
        <v>F</v>
      </c>
    </row>
    <row r="298" spans="1:12">
      <c r="A298" t="s">
        <v>11</v>
      </c>
      <c r="B298" t="s">
        <v>3222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011000671542.1.1.1.01</v>
      </c>
      <c r="F298" s="42" t="s">
        <v>2593</v>
      </c>
      <c r="G298" t="s">
        <v>595</v>
      </c>
      <c r="H298" t="s">
        <v>399</v>
      </c>
      <c r="I298" t="s">
        <v>596</v>
      </c>
      <c r="J298" t="s">
        <v>1735</v>
      </c>
      <c r="K298" t="s">
        <v>3209</v>
      </c>
      <c r="L298" t="str">
        <f>LEFT(TMODELO[[#This Row],[Genero]],1)</f>
        <v>F</v>
      </c>
    </row>
    <row r="299" spans="1:12">
      <c r="A299" t="s">
        <v>11</v>
      </c>
      <c r="B299" t="s">
        <v>3222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012000297992.1.1.1.01</v>
      </c>
      <c r="F299" s="42" t="s">
        <v>2745</v>
      </c>
      <c r="G299" t="s">
        <v>1307</v>
      </c>
      <c r="H299" t="s">
        <v>8</v>
      </c>
      <c r="I299" t="s">
        <v>1305</v>
      </c>
      <c r="J299" t="s">
        <v>1747</v>
      </c>
      <c r="K299" t="s">
        <v>3208</v>
      </c>
      <c r="L299" t="str">
        <f>LEFT(TMODELO[[#This Row],[Genero]],1)</f>
        <v>M</v>
      </c>
    </row>
    <row r="300" spans="1:12">
      <c r="A300" t="s">
        <v>11</v>
      </c>
      <c r="B300" t="s">
        <v>3222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012002901282.1.1.1.01</v>
      </c>
      <c r="F300" s="42" t="s">
        <v>2736</v>
      </c>
      <c r="G300" t="s">
        <v>900</v>
      </c>
      <c r="H300" t="s">
        <v>61</v>
      </c>
      <c r="I300" t="s">
        <v>838</v>
      </c>
      <c r="J300" t="s">
        <v>1692</v>
      </c>
      <c r="K300" t="s">
        <v>3209</v>
      </c>
      <c r="L300" t="str">
        <f>LEFT(TMODELO[[#This Row],[Genero]],1)</f>
        <v>F</v>
      </c>
    </row>
    <row r="301" spans="1:12">
      <c r="A301" t="s">
        <v>11</v>
      </c>
      <c r="B301" t="s">
        <v>3222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012008732382.1.1.1.01</v>
      </c>
      <c r="F301" s="42" t="s">
        <v>1574</v>
      </c>
      <c r="G301" t="s">
        <v>181</v>
      </c>
      <c r="H301" t="s">
        <v>10</v>
      </c>
      <c r="I301" t="s">
        <v>1980</v>
      </c>
      <c r="J301" t="s">
        <v>1703</v>
      </c>
      <c r="K301" t="s">
        <v>3208</v>
      </c>
      <c r="L301" t="str">
        <f>LEFT(TMODELO[[#This Row],[Genero]],1)</f>
        <v>M</v>
      </c>
    </row>
    <row r="302" spans="1:12">
      <c r="A302" t="s">
        <v>11</v>
      </c>
      <c r="B302" t="s">
        <v>3222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012008764472.1.1.1.01</v>
      </c>
      <c r="F302" s="42" t="s">
        <v>2715</v>
      </c>
      <c r="G302" t="s">
        <v>1306</v>
      </c>
      <c r="H302" t="s">
        <v>130</v>
      </c>
      <c r="I302" t="s">
        <v>1305</v>
      </c>
      <c r="J302" t="s">
        <v>1747</v>
      </c>
      <c r="K302" t="s">
        <v>3208</v>
      </c>
      <c r="L302" t="str">
        <f>LEFT(TMODELO[[#This Row],[Genero]],1)</f>
        <v>M</v>
      </c>
    </row>
    <row r="303" spans="1:12">
      <c r="A303" t="s">
        <v>11</v>
      </c>
      <c r="B303" t="s">
        <v>3222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012009071432.1.1.1.01</v>
      </c>
      <c r="F303" s="42" t="s">
        <v>2686</v>
      </c>
      <c r="G303" t="s">
        <v>873</v>
      </c>
      <c r="H303" t="s">
        <v>874</v>
      </c>
      <c r="I303" t="s">
        <v>838</v>
      </c>
      <c r="J303" t="s">
        <v>1692</v>
      </c>
      <c r="K303" t="s">
        <v>3208</v>
      </c>
      <c r="L303" t="str">
        <f>LEFT(TMODELO[[#This Row],[Genero]],1)</f>
        <v>M</v>
      </c>
    </row>
    <row r="304" spans="1:12">
      <c r="A304" t="s">
        <v>11</v>
      </c>
      <c r="B304" t="s">
        <v>3222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012011944512.1.1.1.01</v>
      </c>
      <c r="F304" s="42" t="s">
        <v>2637</v>
      </c>
      <c r="G304" t="s">
        <v>1633</v>
      </c>
      <c r="H304" t="s">
        <v>10</v>
      </c>
      <c r="I304" t="s">
        <v>1305</v>
      </c>
      <c r="J304" t="s">
        <v>1747</v>
      </c>
      <c r="K304" t="s">
        <v>3209</v>
      </c>
      <c r="L304" t="str">
        <f>LEFT(TMODELO[[#This Row],[Genero]],1)</f>
        <v>F</v>
      </c>
    </row>
    <row r="305" spans="1:12">
      <c r="A305" t="s">
        <v>11</v>
      </c>
      <c r="B305" t="s">
        <v>3222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013000704382.1.1.1.01</v>
      </c>
      <c r="F305" s="42" t="s">
        <v>2603</v>
      </c>
      <c r="G305" t="s">
        <v>337</v>
      </c>
      <c r="H305" t="s">
        <v>339</v>
      </c>
      <c r="I305" t="s">
        <v>338</v>
      </c>
      <c r="J305" t="s">
        <v>1742</v>
      </c>
      <c r="K305" t="s">
        <v>3209</v>
      </c>
      <c r="L305" t="str">
        <f>LEFT(TMODELO[[#This Row],[Genero]],1)</f>
        <v>F</v>
      </c>
    </row>
    <row r="306" spans="1:12">
      <c r="A306" t="s">
        <v>11</v>
      </c>
      <c r="B306" t="s">
        <v>3222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016000445212.1.1.1.01</v>
      </c>
      <c r="F306" s="42" t="s">
        <v>2751</v>
      </c>
      <c r="G306" t="s">
        <v>14</v>
      </c>
      <c r="H306" t="s">
        <v>15</v>
      </c>
      <c r="I306" t="s">
        <v>7</v>
      </c>
      <c r="J306" t="s">
        <v>1748</v>
      </c>
      <c r="K306" t="s">
        <v>3208</v>
      </c>
      <c r="L306" t="str">
        <f>LEFT(TMODELO[[#This Row],[Genero]],1)</f>
        <v>M</v>
      </c>
    </row>
    <row r="307" spans="1:12">
      <c r="A307" t="s">
        <v>11</v>
      </c>
      <c r="B307" t="s">
        <v>3222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016000634892.1.1.1.01</v>
      </c>
      <c r="F307" s="42" t="s">
        <v>2655</v>
      </c>
      <c r="G307" t="s">
        <v>6</v>
      </c>
      <c r="H307" t="s">
        <v>8</v>
      </c>
      <c r="I307" t="s">
        <v>7</v>
      </c>
      <c r="J307" t="s">
        <v>1748</v>
      </c>
      <c r="K307" t="s">
        <v>3209</v>
      </c>
      <c r="L307" t="str">
        <f>LEFT(TMODELO[[#This Row],[Genero]],1)</f>
        <v>F</v>
      </c>
    </row>
    <row r="308" spans="1:12">
      <c r="A308" t="s">
        <v>11</v>
      </c>
      <c r="B308" t="s">
        <v>3222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016001776932.1.1.1.01</v>
      </c>
      <c r="F308" s="42" t="s">
        <v>2772</v>
      </c>
      <c r="G308" t="s">
        <v>16</v>
      </c>
      <c r="H308" t="s">
        <v>17</v>
      </c>
      <c r="I308" t="s">
        <v>7</v>
      </c>
      <c r="J308" t="s">
        <v>1748</v>
      </c>
      <c r="K308" t="s">
        <v>3208</v>
      </c>
      <c r="L308" t="str">
        <f>LEFT(TMODELO[[#This Row],[Genero]],1)</f>
        <v>M</v>
      </c>
    </row>
    <row r="309" spans="1:12">
      <c r="A309" t="s">
        <v>11</v>
      </c>
      <c r="B309" t="s">
        <v>3222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017001214012.1.1.1.01</v>
      </c>
      <c r="F309" s="42" t="s">
        <v>2627</v>
      </c>
      <c r="G309" t="s">
        <v>851</v>
      </c>
      <c r="H309" t="s">
        <v>8</v>
      </c>
      <c r="I309" t="s">
        <v>838</v>
      </c>
      <c r="J309" t="s">
        <v>1692</v>
      </c>
      <c r="K309" t="s">
        <v>3208</v>
      </c>
      <c r="L309" t="str">
        <f>LEFT(TMODELO[[#This Row],[Genero]],1)</f>
        <v>M</v>
      </c>
    </row>
    <row r="310" spans="1:12">
      <c r="A310" t="s">
        <v>11</v>
      </c>
      <c r="B310" t="s">
        <v>3222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018000860252.1.1.1.01</v>
      </c>
      <c r="F310" s="42" t="s">
        <v>1572</v>
      </c>
      <c r="G310" t="s">
        <v>94</v>
      </c>
      <c r="H310" t="s">
        <v>95</v>
      </c>
      <c r="I310" t="s">
        <v>75</v>
      </c>
      <c r="J310" t="s">
        <v>1704</v>
      </c>
      <c r="K310" t="s">
        <v>3209</v>
      </c>
      <c r="L310" t="str">
        <f>LEFT(TMODELO[[#This Row],[Genero]],1)</f>
        <v>F</v>
      </c>
    </row>
    <row r="311" spans="1:12">
      <c r="A311" t="s">
        <v>11</v>
      </c>
      <c r="B311" t="s">
        <v>3222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026003681342.1.1.1.01</v>
      </c>
      <c r="F311" s="42" t="s">
        <v>2618</v>
      </c>
      <c r="G311" t="s">
        <v>150</v>
      </c>
      <c r="H311" t="s">
        <v>151</v>
      </c>
      <c r="I311" t="s">
        <v>1980</v>
      </c>
      <c r="J311" t="s">
        <v>1703</v>
      </c>
      <c r="K311" t="s">
        <v>3209</v>
      </c>
      <c r="L311" t="str">
        <f>LEFT(TMODELO[[#This Row],[Genero]],1)</f>
        <v>F</v>
      </c>
    </row>
    <row r="312" spans="1:12">
      <c r="A312" t="s">
        <v>11</v>
      </c>
      <c r="B312" t="s">
        <v>3222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026007377592.1.1.1.01</v>
      </c>
      <c r="F312" s="42" t="s">
        <v>2597</v>
      </c>
      <c r="G312" t="s">
        <v>145</v>
      </c>
      <c r="H312" t="s">
        <v>147</v>
      </c>
      <c r="I312" t="s">
        <v>1980</v>
      </c>
      <c r="J312" t="s">
        <v>1703</v>
      </c>
      <c r="K312" t="s">
        <v>3208</v>
      </c>
      <c r="L312" t="str">
        <f>LEFT(TMODELO[[#This Row],[Genero]],1)</f>
        <v>M</v>
      </c>
    </row>
    <row r="313" spans="1:12">
      <c r="A313" t="s">
        <v>11</v>
      </c>
      <c r="B313" t="s">
        <v>3222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027000065762.1.1.1.01</v>
      </c>
      <c r="F313" s="42" t="s">
        <v>2794</v>
      </c>
      <c r="G313" t="s">
        <v>206</v>
      </c>
      <c r="H313" t="s">
        <v>207</v>
      </c>
      <c r="I313" t="s">
        <v>108</v>
      </c>
      <c r="J313" t="s">
        <v>1710</v>
      </c>
      <c r="K313" t="s">
        <v>3209</v>
      </c>
      <c r="L313" t="str">
        <f>LEFT(TMODELO[[#This Row],[Genero]],1)</f>
        <v>F</v>
      </c>
    </row>
    <row r="314" spans="1:12">
      <c r="A314" t="s">
        <v>11</v>
      </c>
      <c r="B314" t="s">
        <v>3222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031000357442.1.1.1.01</v>
      </c>
      <c r="F314" s="42" t="s">
        <v>2626</v>
      </c>
      <c r="G314" t="s">
        <v>745</v>
      </c>
      <c r="H314" t="s">
        <v>30</v>
      </c>
      <c r="I314" t="s">
        <v>736</v>
      </c>
      <c r="J314" t="s">
        <v>1694</v>
      </c>
      <c r="K314" t="s">
        <v>3208</v>
      </c>
      <c r="L314" t="str">
        <f>LEFT(TMODELO[[#This Row],[Genero]],1)</f>
        <v>M</v>
      </c>
    </row>
    <row r="315" spans="1:12">
      <c r="A315" t="s">
        <v>11</v>
      </c>
      <c r="B315" t="s">
        <v>3222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031000403892.1.1.1.01</v>
      </c>
      <c r="F315" s="42" t="s">
        <v>2757</v>
      </c>
      <c r="G315" t="s">
        <v>910</v>
      </c>
      <c r="H315" t="s">
        <v>911</v>
      </c>
      <c r="I315" t="s">
        <v>838</v>
      </c>
      <c r="J315" t="s">
        <v>1692</v>
      </c>
      <c r="K315" t="s">
        <v>3208</v>
      </c>
      <c r="L315" t="str">
        <f>LEFT(TMODELO[[#This Row],[Genero]],1)</f>
        <v>M</v>
      </c>
    </row>
    <row r="316" spans="1:12">
      <c r="A316" t="s">
        <v>11</v>
      </c>
      <c r="B316" t="s">
        <v>3222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031000437222.1.1.1.01</v>
      </c>
      <c r="F316" s="42" t="s">
        <v>2707</v>
      </c>
      <c r="G316" t="s">
        <v>48</v>
      </c>
      <c r="H316" t="s">
        <v>45</v>
      </c>
      <c r="I316" t="s">
        <v>18</v>
      </c>
      <c r="J316" t="s">
        <v>1749</v>
      </c>
      <c r="K316" t="s">
        <v>3208</v>
      </c>
      <c r="L316" t="str">
        <f>LEFT(TMODELO[[#This Row],[Genero]],1)</f>
        <v>M</v>
      </c>
    </row>
    <row r="317" spans="1:12">
      <c r="A317" t="s">
        <v>11</v>
      </c>
      <c r="B317" t="s">
        <v>3222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031000485642.1.1.1.01</v>
      </c>
      <c r="F317" s="42" t="s">
        <v>1575</v>
      </c>
      <c r="G317" t="s">
        <v>65</v>
      </c>
      <c r="H317" t="s">
        <v>34</v>
      </c>
      <c r="I317" t="s">
        <v>18</v>
      </c>
      <c r="J317" t="s">
        <v>1749</v>
      </c>
      <c r="K317" t="s">
        <v>3208</v>
      </c>
      <c r="L317" t="str">
        <f>LEFT(TMODELO[[#This Row],[Genero]],1)</f>
        <v>M</v>
      </c>
    </row>
    <row r="318" spans="1:12">
      <c r="A318" t="s">
        <v>11</v>
      </c>
      <c r="B318" t="s">
        <v>3222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031001414432.1.1.1.01</v>
      </c>
      <c r="F318" s="42" t="s">
        <v>2774</v>
      </c>
      <c r="G318" t="s">
        <v>774</v>
      </c>
      <c r="H318" t="s">
        <v>22</v>
      </c>
      <c r="I318" t="s">
        <v>736</v>
      </c>
      <c r="J318" t="s">
        <v>1694</v>
      </c>
      <c r="K318" t="s">
        <v>3208</v>
      </c>
      <c r="L318" t="str">
        <f>LEFT(TMODELO[[#This Row],[Genero]],1)</f>
        <v>M</v>
      </c>
    </row>
    <row r="319" spans="1:12">
      <c r="A319" t="s">
        <v>11</v>
      </c>
      <c r="B319" t="s">
        <v>3222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031001965382.1.1.1.01</v>
      </c>
      <c r="F319" s="42" t="s">
        <v>2662</v>
      </c>
      <c r="G319" t="s">
        <v>749</v>
      </c>
      <c r="H319" t="s">
        <v>750</v>
      </c>
      <c r="I319" t="s">
        <v>736</v>
      </c>
      <c r="J319" t="s">
        <v>1694</v>
      </c>
      <c r="K319" t="s">
        <v>3208</v>
      </c>
      <c r="L319" t="str">
        <f>LEFT(TMODELO[[#This Row],[Genero]],1)</f>
        <v>M</v>
      </c>
    </row>
    <row r="320" spans="1:12">
      <c r="A320" t="s">
        <v>11</v>
      </c>
      <c r="B320" t="s">
        <v>3222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031002210212.1.1.1.01</v>
      </c>
      <c r="F320" s="42" t="s">
        <v>1580</v>
      </c>
      <c r="G320" t="s">
        <v>69</v>
      </c>
      <c r="H320" t="s">
        <v>70</v>
      </c>
      <c r="I320" t="s">
        <v>18</v>
      </c>
      <c r="J320" t="s">
        <v>1749</v>
      </c>
      <c r="K320" t="s">
        <v>3209</v>
      </c>
      <c r="L320" t="str">
        <f>LEFT(TMODELO[[#This Row],[Genero]],1)</f>
        <v>F</v>
      </c>
    </row>
    <row r="321" spans="1:12">
      <c r="A321" t="s">
        <v>11</v>
      </c>
      <c r="B321" t="s">
        <v>3222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031002966272.1.1.1.01</v>
      </c>
      <c r="F321" s="42" t="s">
        <v>2665</v>
      </c>
      <c r="G321" t="s">
        <v>163</v>
      </c>
      <c r="H321" t="s">
        <v>153</v>
      </c>
      <c r="I321" t="s">
        <v>1980</v>
      </c>
      <c r="J321" t="s">
        <v>1703</v>
      </c>
      <c r="K321" t="s">
        <v>3208</v>
      </c>
      <c r="L321" t="str">
        <f>LEFT(TMODELO[[#This Row],[Genero]],1)</f>
        <v>M</v>
      </c>
    </row>
    <row r="322" spans="1:12">
      <c r="A322" t="s">
        <v>11</v>
      </c>
      <c r="B322" t="s">
        <v>3222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031003090322.1.1.1.01</v>
      </c>
      <c r="F322" s="42" t="s">
        <v>2725</v>
      </c>
      <c r="G322" t="s">
        <v>56</v>
      </c>
      <c r="H322" t="s">
        <v>57</v>
      </c>
      <c r="I322" t="s">
        <v>18</v>
      </c>
      <c r="J322" t="s">
        <v>1749</v>
      </c>
      <c r="K322" t="s">
        <v>3208</v>
      </c>
      <c r="L322" t="str">
        <f>LEFT(TMODELO[[#This Row],[Genero]],1)</f>
        <v>M</v>
      </c>
    </row>
    <row r="323" spans="1:12">
      <c r="A323" t="s">
        <v>11</v>
      </c>
      <c r="B323" t="s">
        <v>3222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031003436272.1.1.1.01</v>
      </c>
      <c r="F323" s="42" t="s">
        <v>2737</v>
      </c>
      <c r="G323" t="s">
        <v>63</v>
      </c>
      <c r="H323" t="s">
        <v>64</v>
      </c>
      <c r="I323" t="s">
        <v>18</v>
      </c>
      <c r="J323" t="s">
        <v>1749</v>
      </c>
      <c r="K323" t="s">
        <v>3208</v>
      </c>
      <c r="L323" t="str">
        <f>LEFT(TMODELO[[#This Row],[Genero]],1)</f>
        <v>M</v>
      </c>
    </row>
    <row r="324" spans="1:12">
      <c r="A324" t="s">
        <v>11</v>
      </c>
      <c r="B324" t="s">
        <v>3222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031003787062.1.1.1.01</v>
      </c>
      <c r="F324" s="42" t="s">
        <v>2769</v>
      </c>
      <c r="G324" t="s">
        <v>770</v>
      </c>
      <c r="H324" t="s">
        <v>17</v>
      </c>
      <c r="I324" t="s">
        <v>736</v>
      </c>
      <c r="J324" t="s">
        <v>1694</v>
      </c>
      <c r="K324" t="s">
        <v>3208</v>
      </c>
      <c r="L324" t="str">
        <f>LEFT(TMODELO[[#This Row],[Genero]],1)</f>
        <v>M</v>
      </c>
    </row>
    <row r="325" spans="1:12">
      <c r="A325" t="s">
        <v>11</v>
      </c>
      <c r="B325" t="s">
        <v>3222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031004212582.1.1.1.01</v>
      </c>
      <c r="F325" s="42" t="s">
        <v>2759</v>
      </c>
      <c r="G325" t="s">
        <v>767</v>
      </c>
      <c r="H325" t="s">
        <v>768</v>
      </c>
      <c r="I325" t="s">
        <v>736</v>
      </c>
      <c r="J325" t="s">
        <v>1694</v>
      </c>
      <c r="K325" t="s">
        <v>3208</v>
      </c>
      <c r="L325" t="str">
        <f>LEFT(TMODELO[[#This Row],[Genero]],1)</f>
        <v>M</v>
      </c>
    </row>
    <row r="326" spans="1:12">
      <c r="A326" t="s">
        <v>11</v>
      </c>
      <c r="B326" t="s">
        <v>3222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031004730772.1.1.1.01</v>
      </c>
      <c r="F326" s="42" t="s">
        <v>2722</v>
      </c>
      <c r="G326" t="s">
        <v>53</v>
      </c>
      <c r="H326" t="s">
        <v>54</v>
      </c>
      <c r="I326" t="s">
        <v>18</v>
      </c>
      <c r="J326" t="s">
        <v>1749</v>
      </c>
      <c r="K326" t="s">
        <v>3208</v>
      </c>
      <c r="L326" t="str">
        <f>LEFT(TMODELO[[#This Row],[Genero]],1)</f>
        <v>M</v>
      </c>
    </row>
    <row r="327" spans="1:12">
      <c r="A327" t="s">
        <v>11</v>
      </c>
      <c r="B327" t="s">
        <v>3222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031004819062.1.1.1.01</v>
      </c>
      <c r="F327" s="42" t="s">
        <v>2607</v>
      </c>
      <c r="G327" t="s">
        <v>744</v>
      </c>
      <c r="H327" t="s">
        <v>732</v>
      </c>
      <c r="I327" t="s">
        <v>736</v>
      </c>
      <c r="J327" t="s">
        <v>1694</v>
      </c>
      <c r="K327" t="s">
        <v>3208</v>
      </c>
      <c r="L327" t="str">
        <f>LEFT(TMODELO[[#This Row],[Genero]],1)</f>
        <v>M</v>
      </c>
    </row>
    <row r="328" spans="1:12">
      <c r="A328" t="s">
        <v>11</v>
      </c>
      <c r="B328" t="s">
        <v>3222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031005299282.1.1.1.01</v>
      </c>
      <c r="F328" s="42" t="s">
        <v>2600</v>
      </c>
      <c r="G328" t="s">
        <v>19</v>
      </c>
      <c r="H328" t="s">
        <v>20</v>
      </c>
      <c r="I328" t="s">
        <v>18</v>
      </c>
      <c r="J328" t="s">
        <v>1749</v>
      </c>
      <c r="K328" t="s">
        <v>3209</v>
      </c>
      <c r="L328" t="str">
        <f>LEFT(TMODELO[[#This Row],[Genero]],1)</f>
        <v>F</v>
      </c>
    </row>
    <row r="329" spans="1:12">
      <c r="A329" t="s">
        <v>11</v>
      </c>
      <c r="B329" t="s">
        <v>3222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031006731062.1.1.1.01</v>
      </c>
      <c r="F329" s="42" t="s">
        <v>2698</v>
      </c>
      <c r="G329" t="s">
        <v>46</v>
      </c>
      <c r="H329" t="s">
        <v>47</v>
      </c>
      <c r="I329" t="s">
        <v>18</v>
      </c>
      <c r="J329" t="s">
        <v>1749</v>
      </c>
      <c r="K329" t="s">
        <v>3209</v>
      </c>
      <c r="L329" t="str">
        <f>LEFT(TMODELO[[#This Row],[Genero]],1)</f>
        <v>F</v>
      </c>
    </row>
    <row r="330" spans="1:12">
      <c r="A330" t="s">
        <v>11</v>
      </c>
      <c r="B330" t="s">
        <v>3222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031007196102.1.1.1.01</v>
      </c>
      <c r="F330" s="42" t="s">
        <v>2709</v>
      </c>
      <c r="G330" t="s">
        <v>1881</v>
      </c>
      <c r="H330" t="s">
        <v>8</v>
      </c>
      <c r="I330" t="s">
        <v>18</v>
      </c>
      <c r="J330" t="s">
        <v>1749</v>
      </c>
      <c r="K330" t="s">
        <v>3208</v>
      </c>
      <c r="L330" t="str">
        <f>LEFT(TMODELO[[#This Row],[Genero]],1)</f>
        <v>M</v>
      </c>
    </row>
    <row r="331" spans="1:12">
      <c r="A331" t="s">
        <v>11</v>
      </c>
      <c r="B331" t="s">
        <v>3222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031007899512.1.1.1.01</v>
      </c>
      <c r="F331" s="42" t="s">
        <v>2651</v>
      </c>
      <c r="G331" t="s">
        <v>29</v>
      </c>
      <c r="H331" t="s">
        <v>30</v>
      </c>
      <c r="I331" t="s">
        <v>18</v>
      </c>
      <c r="J331" t="s">
        <v>1749</v>
      </c>
      <c r="K331" t="s">
        <v>3208</v>
      </c>
      <c r="L331" t="str">
        <f>LEFT(TMODELO[[#This Row],[Genero]],1)</f>
        <v>M</v>
      </c>
    </row>
    <row r="332" spans="1:12">
      <c r="A332" t="s">
        <v>11</v>
      </c>
      <c r="B332" t="s">
        <v>3222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031008131162.1.1.1.01</v>
      </c>
      <c r="F332" s="42" t="s">
        <v>2697</v>
      </c>
      <c r="G332" t="s">
        <v>44</v>
      </c>
      <c r="H332" t="s">
        <v>45</v>
      </c>
      <c r="I332" t="s">
        <v>18</v>
      </c>
      <c r="J332" t="s">
        <v>1749</v>
      </c>
      <c r="K332" t="s">
        <v>3208</v>
      </c>
      <c r="L332" t="str">
        <f>LEFT(TMODELO[[#This Row],[Genero]],1)</f>
        <v>M</v>
      </c>
    </row>
    <row r="333" spans="1:12">
      <c r="A333" t="s">
        <v>11</v>
      </c>
      <c r="B333" t="s">
        <v>3222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031008164402.1.1.1.01</v>
      </c>
      <c r="F333" s="42" t="s">
        <v>2694</v>
      </c>
      <c r="G333" t="s">
        <v>1880</v>
      </c>
      <c r="H333" t="s">
        <v>22</v>
      </c>
      <c r="I333" t="s">
        <v>18</v>
      </c>
      <c r="J333" t="s">
        <v>1749</v>
      </c>
      <c r="K333" t="s">
        <v>3208</v>
      </c>
      <c r="L333" t="str">
        <f>LEFT(TMODELO[[#This Row],[Genero]],1)</f>
        <v>M</v>
      </c>
    </row>
    <row r="334" spans="1:12">
      <c r="A334" t="s">
        <v>11</v>
      </c>
      <c r="B334" t="s">
        <v>3222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031008919302.1.1.1.01</v>
      </c>
      <c r="F334" s="42" t="s">
        <v>1555</v>
      </c>
      <c r="G334" t="s">
        <v>50</v>
      </c>
      <c r="H334" t="s">
        <v>8</v>
      </c>
      <c r="I334" t="s">
        <v>18</v>
      </c>
      <c r="J334" t="s">
        <v>1749</v>
      </c>
      <c r="K334" t="s">
        <v>3209</v>
      </c>
      <c r="L334" t="str">
        <f>LEFT(TMODELO[[#This Row],[Genero]],1)</f>
        <v>F</v>
      </c>
    </row>
    <row r="335" spans="1:12">
      <c r="A335" t="s">
        <v>11</v>
      </c>
      <c r="B335" t="s">
        <v>3222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031009457772.1.1.1.01</v>
      </c>
      <c r="F335" s="42" t="s">
        <v>2592</v>
      </c>
      <c r="G335" t="s">
        <v>738</v>
      </c>
      <c r="H335" t="s">
        <v>739</v>
      </c>
      <c r="I335" t="s">
        <v>736</v>
      </c>
      <c r="J335" t="s">
        <v>1694</v>
      </c>
      <c r="K335" t="s">
        <v>3208</v>
      </c>
      <c r="L335" t="str">
        <f>LEFT(TMODELO[[#This Row],[Genero]],1)</f>
        <v>M</v>
      </c>
    </row>
    <row r="336" spans="1:12">
      <c r="A336" t="s">
        <v>11</v>
      </c>
      <c r="B336" t="s">
        <v>3222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031009655932.1.1.1.01</v>
      </c>
      <c r="F336" s="42" t="s">
        <v>1532</v>
      </c>
      <c r="G336" t="s">
        <v>742</v>
      </c>
      <c r="H336" t="s">
        <v>743</v>
      </c>
      <c r="I336" t="s">
        <v>736</v>
      </c>
      <c r="J336" t="s">
        <v>1694</v>
      </c>
      <c r="K336" t="s">
        <v>3209</v>
      </c>
      <c r="L336" t="str">
        <f>LEFT(TMODELO[[#This Row],[Genero]],1)</f>
        <v>F</v>
      </c>
    </row>
    <row r="337" spans="1:12">
      <c r="A337" t="s">
        <v>11</v>
      </c>
      <c r="B337" t="s">
        <v>3222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031009991542.1.1.1.01</v>
      </c>
      <c r="F337" s="42" t="s">
        <v>2747</v>
      </c>
      <c r="G337" t="s">
        <v>67</v>
      </c>
      <c r="H337" t="s">
        <v>68</v>
      </c>
      <c r="I337" t="s">
        <v>18</v>
      </c>
      <c r="J337" t="s">
        <v>1749</v>
      </c>
      <c r="K337" t="s">
        <v>3208</v>
      </c>
      <c r="L337" t="str">
        <f>LEFT(TMODELO[[#This Row],[Genero]],1)</f>
        <v>M</v>
      </c>
    </row>
    <row r="338" spans="1:12">
      <c r="A338" t="s">
        <v>11</v>
      </c>
      <c r="B338" t="s">
        <v>3222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031010258192.1.1.1.01</v>
      </c>
      <c r="F338" s="42" t="s">
        <v>2782</v>
      </c>
      <c r="G338" t="s">
        <v>72</v>
      </c>
      <c r="H338" t="s">
        <v>73</v>
      </c>
      <c r="I338" t="s">
        <v>18</v>
      </c>
      <c r="J338" t="s">
        <v>1749</v>
      </c>
      <c r="K338" t="s">
        <v>3209</v>
      </c>
      <c r="L338" t="str">
        <f>LEFT(TMODELO[[#This Row],[Genero]],1)</f>
        <v>F</v>
      </c>
    </row>
    <row r="339" spans="1:12">
      <c r="A339" t="s">
        <v>11</v>
      </c>
      <c r="B339" t="s">
        <v>3222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031010329302.1.1.1.01</v>
      </c>
      <c r="F339" s="42" t="s">
        <v>2765</v>
      </c>
      <c r="G339" t="s">
        <v>769</v>
      </c>
      <c r="H339" t="s">
        <v>254</v>
      </c>
      <c r="I339" t="s">
        <v>736</v>
      </c>
      <c r="J339" t="s">
        <v>1694</v>
      </c>
      <c r="K339" t="s">
        <v>3208</v>
      </c>
      <c r="L339" t="str">
        <f>LEFT(TMODELO[[#This Row],[Genero]],1)</f>
        <v>M</v>
      </c>
    </row>
    <row r="340" spans="1:12">
      <c r="A340" t="s">
        <v>11</v>
      </c>
      <c r="B340" t="s">
        <v>3222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031010764572.1.1.1.01</v>
      </c>
      <c r="F340" s="42" t="s">
        <v>2606</v>
      </c>
      <c r="G340" t="s">
        <v>741</v>
      </c>
      <c r="H340" t="s">
        <v>481</v>
      </c>
      <c r="I340" t="s">
        <v>736</v>
      </c>
      <c r="J340" t="s">
        <v>1694</v>
      </c>
      <c r="K340" t="s">
        <v>3208</v>
      </c>
      <c r="L340" t="str">
        <f>LEFT(TMODELO[[#This Row],[Genero]],1)</f>
        <v>M</v>
      </c>
    </row>
    <row r="341" spans="1:12">
      <c r="A341" t="s">
        <v>11</v>
      </c>
      <c r="B341" t="s">
        <v>3222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031010941042.1.1.1.01</v>
      </c>
      <c r="F341" s="42" t="s">
        <v>2717</v>
      </c>
      <c r="G341" t="s">
        <v>756</v>
      </c>
      <c r="H341" t="s">
        <v>102</v>
      </c>
      <c r="I341" t="s">
        <v>736</v>
      </c>
      <c r="J341" t="s">
        <v>1694</v>
      </c>
      <c r="K341" t="s">
        <v>3209</v>
      </c>
      <c r="L341" t="str">
        <f>LEFT(TMODELO[[#This Row],[Genero]],1)</f>
        <v>F</v>
      </c>
    </row>
    <row r="342" spans="1:12">
      <c r="A342" t="s">
        <v>11</v>
      </c>
      <c r="B342" t="s">
        <v>3222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031011476392.1.1.1.01</v>
      </c>
      <c r="F342" s="42" t="s">
        <v>2696</v>
      </c>
      <c r="G342" t="s">
        <v>3229</v>
      </c>
      <c r="H342" t="s">
        <v>43</v>
      </c>
      <c r="I342" t="s">
        <v>18</v>
      </c>
      <c r="J342" t="s">
        <v>1749</v>
      </c>
      <c r="K342" t="s">
        <v>3208</v>
      </c>
      <c r="L342" t="str">
        <f>LEFT(TMODELO[[#This Row],[Genero]],1)</f>
        <v>M</v>
      </c>
    </row>
    <row r="343" spans="1:12">
      <c r="A343" t="s">
        <v>11</v>
      </c>
      <c r="B343" t="s">
        <v>3222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031011792512.1.1.1.01</v>
      </c>
      <c r="F343" s="42" t="s">
        <v>2752</v>
      </c>
      <c r="G343" t="s">
        <v>71</v>
      </c>
      <c r="H343" t="s">
        <v>52</v>
      </c>
      <c r="I343" t="s">
        <v>18</v>
      </c>
      <c r="J343" t="s">
        <v>1749</v>
      </c>
      <c r="K343" t="s">
        <v>3208</v>
      </c>
      <c r="L343" t="str">
        <f>LEFT(TMODELO[[#This Row],[Genero]],1)</f>
        <v>M</v>
      </c>
    </row>
    <row r="344" spans="1:12">
      <c r="A344" t="s">
        <v>11</v>
      </c>
      <c r="B344" t="s">
        <v>3222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031014960772.1.1.1.01</v>
      </c>
      <c r="F344" s="42" t="s">
        <v>2755</v>
      </c>
      <c r="G344" t="s">
        <v>766</v>
      </c>
      <c r="H344" t="s">
        <v>541</v>
      </c>
      <c r="I344" t="s">
        <v>736</v>
      </c>
      <c r="J344" t="s">
        <v>1694</v>
      </c>
      <c r="K344" t="s">
        <v>3209</v>
      </c>
      <c r="L344" t="str">
        <f>LEFT(TMODELO[[#This Row],[Genero]],1)</f>
        <v>F</v>
      </c>
    </row>
    <row r="345" spans="1:12">
      <c r="A345" t="s">
        <v>11</v>
      </c>
      <c r="B345" t="s">
        <v>3222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031015236562.1.1.1.01</v>
      </c>
      <c r="F345" s="42" t="s">
        <v>2634</v>
      </c>
      <c r="G345" t="s">
        <v>25</v>
      </c>
      <c r="H345" t="s">
        <v>8</v>
      </c>
      <c r="I345" t="s">
        <v>18</v>
      </c>
      <c r="J345" t="s">
        <v>1749</v>
      </c>
      <c r="K345" t="s">
        <v>3209</v>
      </c>
      <c r="L345" t="str">
        <f>LEFT(TMODELO[[#This Row],[Genero]],1)</f>
        <v>F</v>
      </c>
    </row>
    <row r="346" spans="1:12">
      <c r="A346" t="s">
        <v>11</v>
      </c>
      <c r="B346" t="s">
        <v>3222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031015527392.1.1.1.01</v>
      </c>
      <c r="F346" s="42" t="s">
        <v>2602</v>
      </c>
      <c r="G346" t="s">
        <v>21</v>
      </c>
      <c r="H346" t="s">
        <v>22</v>
      </c>
      <c r="I346" t="s">
        <v>18</v>
      </c>
      <c r="J346" t="s">
        <v>1749</v>
      </c>
      <c r="K346" t="s">
        <v>3208</v>
      </c>
      <c r="L346" t="str">
        <f>LEFT(TMODELO[[#This Row],[Genero]],1)</f>
        <v>M</v>
      </c>
    </row>
    <row r="347" spans="1:12">
      <c r="A347" t="s">
        <v>11</v>
      </c>
      <c r="B347" t="s">
        <v>3222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031016306752.1.1.1.01</v>
      </c>
      <c r="F347" s="42" t="s">
        <v>2743</v>
      </c>
      <c r="G347" t="s">
        <v>764</v>
      </c>
      <c r="H347" t="s">
        <v>130</v>
      </c>
      <c r="I347" t="s">
        <v>736</v>
      </c>
      <c r="J347" t="s">
        <v>1694</v>
      </c>
      <c r="K347" t="s">
        <v>3208</v>
      </c>
      <c r="L347" t="str">
        <f>LEFT(TMODELO[[#This Row],[Genero]],1)</f>
        <v>M</v>
      </c>
    </row>
    <row r="348" spans="1:12">
      <c r="A348" t="s">
        <v>11</v>
      </c>
      <c r="B348" t="s">
        <v>3222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031018553552.1.1.1.01</v>
      </c>
      <c r="F348" s="42" t="s">
        <v>2726</v>
      </c>
      <c r="G348" t="s">
        <v>58</v>
      </c>
      <c r="H348" t="s">
        <v>8</v>
      </c>
      <c r="I348" t="s">
        <v>18</v>
      </c>
      <c r="J348" t="s">
        <v>1749</v>
      </c>
      <c r="K348" t="s">
        <v>3209</v>
      </c>
      <c r="L348" t="str">
        <f>LEFT(TMODELO[[#This Row],[Genero]],1)</f>
        <v>F</v>
      </c>
    </row>
    <row r="349" spans="1:12">
      <c r="A349" t="s">
        <v>11</v>
      </c>
      <c r="B349" t="s">
        <v>3222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031018813102.1.1.1.01</v>
      </c>
      <c r="F349" s="42" t="s">
        <v>2648</v>
      </c>
      <c r="G349" t="s">
        <v>1203</v>
      </c>
      <c r="H349" t="s">
        <v>30</v>
      </c>
      <c r="I349" t="s">
        <v>75</v>
      </c>
      <c r="J349" t="s">
        <v>1704</v>
      </c>
      <c r="K349" t="s">
        <v>3208</v>
      </c>
      <c r="L349" t="str">
        <f>LEFT(TMODELO[[#This Row],[Genero]],1)</f>
        <v>M</v>
      </c>
    </row>
    <row r="350" spans="1:12">
      <c r="A350" t="s">
        <v>11</v>
      </c>
      <c r="B350" t="s">
        <v>3222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031019395552.1.1.1.01</v>
      </c>
      <c r="F350" s="42" t="s">
        <v>2718</v>
      </c>
      <c r="G350" t="s">
        <v>51</v>
      </c>
      <c r="H350" t="s">
        <v>52</v>
      </c>
      <c r="I350" t="s">
        <v>18</v>
      </c>
      <c r="J350" t="s">
        <v>1749</v>
      </c>
      <c r="K350" t="s">
        <v>3208</v>
      </c>
      <c r="L350" t="str">
        <f>LEFT(TMODELO[[#This Row],[Genero]],1)</f>
        <v>M</v>
      </c>
    </row>
    <row r="351" spans="1:12">
      <c r="A351" t="s">
        <v>11</v>
      </c>
      <c r="B351" t="s">
        <v>3222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031019422862.1.1.1.01</v>
      </c>
      <c r="F351" s="42" t="s">
        <v>2633</v>
      </c>
      <c r="G351" t="s">
        <v>746</v>
      </c>
      <c r="H351" t="s">
        <v>130</v>
      </c>
      <c r="I351" t="s">
        <v>736</v>
      </c>
      <c r="J351" t="s">
        <v>1694</v>
      </c>
      <c r="K351" t="s">
        <v>3208</v>
      </c>
      <c r="L351" t="str">
        <f>LEFT(TMODELO[[#This Row],[Genero]],1)</f>
        <v>M</v>
      </c>
    </row>
    <row r="352" spans="1:12">
      <c r="A352" t="s">
        <v>11</v>
      </c>
      <c r="B352" t="s">
        <v>3222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031020026922.1.1.1.01</v>
      </c>
      <c r="F352" s="42" t="s">
        <v>2727</v>
      </c>
      <c r="G352" t="s">
        <v>760</v>
      </c>
      <c r="H352" t="s">
        <v>8</v>
      </c>
      <c r="I352" t="s">
        <v>736</v>
      </c>
      <c r="J352" t="s">
        <v>1694</v>
      </c>
      <c r="K352" t="s">
        <v>3209</v>
      </c>
      <c r="L352" t="str">
        <f>LEFT(TMODELO[[#This Row],[Genero]],1)</f>
        <v>F</v>
      </c>
    </row>
    <row r="353" spans="1:12">
      <c r="A353" t="s">
        <v>11</v>
      </c>
      <c r="B353" t="s">
        <v>3222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031020062142.1.1.1.01</v>
      </c>
      <c r="F353" s="42" t="s">
        <v>2781</v>
      </c>
      <c r="G353" t="s">
        <v>1266</v>
      </c>
      <c r="H353" t="s">
        <v>55</v>
      </c>
      <c r="I353" t="s">
        <v>736</v>
      </c>
      <c r="J353" t="s">
        <v>1694</v>
      </c>
      <c r="K353" t="s">
        <v>3209</v>
      </c>
      <c r="L353" t="str">
        <f>LEFT(TMODELO[[#This Row],[Genero]],1)</f>
        <v>F</v>
      </c>
    </row>
    <row r="354" spans="1:12">
      <c r="A354" t="s">
        <v>11</v>
      </c>
      <c r="B354" t="s">
        <v>3222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031020276652.1.1.1.01</v>
      </c>
      <c r="F354" s="42" t="s">
        <v>2721</v>
      </c>
      <c r="G354" t="s">
        <v>759</v>
      </c>
      <c r="H354" t="s">
        <v>254</v>
      </c>
      <c r="I354" t="s">
        <v>736</v>
      </c>
      <c r="J354" t="s">
        <v>1694</v>
      </c>
      <c r="K354" t="s">
        <v>3208</v>
      </c>
      <c r="L354" t="str">
        <f>LEFT(TMODELO[[#This Row],[Genero]],1)</f>
        <v>M</v>
      </c>
    </row>
    <row r="355" spans="1:12">
      <c r="A355" t="s">
        <v>11</v>
      </c>
      <c r="B355" t="s">
        <v>3222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031021566212.1.1.1.01</v>
      </c>
      <c r="F355" s="42" t="s">
        <v>2695</v>
      </c>
      <c r="G355" t="s">
        <v>41</v>
      </c>
      <c r="H355" t="s">
        <v>24</v>
      </c>
      <c r="I355" t="s">
        <v>18</v>
      </c>
      <c r="J355" t="s">
        <v>1749</v>
      </c>
      <c r="K355" t="s">
        <v>3208</v>
      </c>
      <c r="L355" t="str">
        <f>LEFT(TMODELO[[#This Row],[Genero]],1)</f>
        <v>M</v>
      </c>
    </row>
    <row r="356" spans="1:12">
      <c r="A356" t="s">
        <v>11</v>
      </c>
      <c r="B356" t="s">
        <v>3222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031021658382.1.1.1.01</v>
      </c>
      <c r="F356" s="42" t="s">
        <v>1550</v>
      </c>
      <c r="G356" t="s">
        <v>37</v>
      </c>
      <c r="H356" t="s">
        <v>38</v>
      </c>
      <c r="I356" t="s">
        <v>18</v>
      </c>
      <c r="J356" t="s">
        <v>1749</v>
      </c>
      <c r="K356" t="s">
        <v>3208</v>
      </c>
      <c r="L356" t="str">
        <f>LEFT(TMODELO[[#This Row],[Genero]],1)</f>
        <v>M</v>
      </c>
    </row>
    <row r="357" spans="1:12">
      <c r="A357" t="s">
        <v>11</v>
      </c>
      <c r="B357" t="s">
        <v>3222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031022431552.1.1.1.01</v>
      </c>
      <c r="F357" s="42" t="s">
        <v>2693</v>
      </c>
      <c r="G357" t="s">
        <v>40</v>
      </c>
      <c r="H357" t="s">
        <v>27</v>
      </c>
      <c r="I357" t="s">
        <v>18</v>
      </c>
      <c r="J357" t="s">
        <v>1749</v>
      </c>
      <c r="K357" t="s">
        <v>3208</v>
      </c>
      <c r="L357" t="str">
        <f>LEFT(TMODELO[[#This Row],[Genero]],1)</f>
        <v>M</v>
      </c>
    </row>
    <row r="358" spans="1:12">
      <c r="A358" t="s">
        <v>11</v>
      </c>
      <c r="B358" t="s">
        <v>3222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031024328572.1.1.1.01</v>
      </c>
      <c r="F358" s="42" t="s">
        <v>1564</v>
      </c>
      <c r="G358" t="s">
        <v>59</v>
      </c>
      <c r="H358" t="s">
        <v>60</v>
      </c>
      <c r="I358" t="s">
        <v>18</v>
      </c>
      <c r="J358" t="s">
        <v>1749</v>
      </c>
      <c r="K358" t="s">
        <v>3209</v>
      </c>
      <c r="L358" t="str">
        <f>LEFT(TMODELO[[#This Row],[Genero]],1)</f>
        <v>F</v>
      </c>
    </row>
    <row r="359" spans="1:12">
      <c r="A359" t="s">
        <v>11</v>
      </c>
      <c r="B359" t="s">
        <v>3222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031024385402.1.1.1.01</v>
      </c>
      <c r="F359" s="42" t="s">
        <v>2668</v>
      </c>
      <c r="G359" t="s">
        <v>31</v>
      </c>
      <c r="H359" t="s">
        <v>32</v>
      </c>
      <c r="I359" t="s">
        <v>18</v>
      </c>
      <c r="J359" t="s">
        <v>1749</v>
      </c>
      <c r="K359" t="s">
        <v>3208</v>
      </c>
      <c r="L359" t="str">
        <f>LEFT(TMODELO[[#This Row],[Genero]],1)</f>
        <v>M</v>
      </c>
    </row>
    <row r="360" spans="1:12">
      <c r="A360" t="s">
        <v>11</v>
      </c>
      <c r="B360" t="s">
        <v>3222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031025101402.1.1.1.01</v>
      </c>
      <c r="F360" s="42" t="s">
        <v>1531</v>
      </c>
      <c r="G360" t="s">
        <v>740</v>
      </c>
      <c r="H360" t="s">
        <v>8</v>
      </c>
      <c r="I360" t="s">
        <v>736</v>
      </c>
      <c r="J360" t="s">
        <v>1694</v>
      </c>
      <c r="K360" t="s">
        <v>3209</v>
      </c>
      <c r="L360" t="str">
        <f>LEFT(TMODELO[[#This Row],[Genero]],1)</f>
        <v>F</v>
      </c>
    </row>
    <row r="361" spans="1:12">
      <c r="A361" t="s">
        <v>11</v>
      </c>
      <c r="B361" t="s">
        <v>3222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031027510742.1.1.1.01</v>
      </c>
      <c r="F361" s="42" t="s">
        <v>2689</v>
      </c>
      <c r="G361" t="s">
        <v>753</v>
      </c>
      <c r="H361" t="s">
        <v>30</v>
      </c>
      <c r="I361" t="s">
        <v>736</v>
      </c>
      <c r="J361" t="s">
        <v>1694</v>
      </c>
      <c r="K361" t="s">
        <v>3208</v>
      </c>
      <c r="L361" t="str">
        <f>LEFT(TMODELO[[#This Row],[Genero]],1)</f>
        <v>M</v>
      </c>
    </row>
    <row r="362" spans="1:12">
      <c r="A362" t="s">
        <v>11</v>
      </c>
      <c r="B362" t="s">
        <v>3222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031027843802.1.1.1.01</v>
      </c>
      <c r="F362" s="42" t="s">
        <v>2591</v>
      </c>
      <c r="G362" t="s">
        <v>737</v>
      </c>
      <c r="H362" t="s">
        <v>61</v>
      </c>
      <c r="I362" t="s">
        <v>736</v>
      </c>
      <c r="J362" t="s">
        <v>1694</v>
      </c>
      <c r="K362" t="s">
        <v>3209</v>
      </c>
      <c r="L362" t="str">
        <f>LEFT(TMODELO[[#This Row],[Genero]],1)</f>
        <v>F</v>
      </c>
    </row>
    <row r="363" spans="1:12">
      <c r="A363" t="s">
        <v>11</v>
      </c>
      <c r="B363" t="s">
        <v>3222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031027928702.1.1.1.01</v>
      </c>
      <c r="F363" s="42" t="s">
        <v>2664</v>
      </c>
      <c r="G363" t="s">
        <v>751</v>
      </c>
      <c r="H363" t="s">
        <v>8</v>
      </c>
      <c r="I363" t="s">
        <v>736</v>
      </c>
      <c r="J363" t="s">
        <v>1694</v>
      </c>
      <c r="K363" t="s">
        <v>3209</v>
      </c>
      <c r="L363" t="str">
        <f>LEFT(TMODELO[[#This Row],[Genero]],1)</f>
        <v>F</v>
      </c>
    </row>
    <row r="364" spans="1:12">
      <c r="A364" t="s">
        <v>11</v>
      </c>
      <c r="B364" t="s">
        <v>3222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031029320212.1.1.1.01</v>
      </c>
      <c r="F364" s="42" t="s">
        <v>2685</v>
      </c>
      <c r="G364" t="s">
        <v>35</v>
      </c>
      <c r="H364" t="s">
        <v>36</v>
      </c>
      <c r="I364" t="s">
        <v>18</v>
      </c>
      <c r="J364" t="s">
        <v>1749</v>
      </c>
      <c r="K364" t="s">
        <v>3208</v>
      </c>
      <c r="L364" t="str">
        <f>LEFT(TMODELO[[#This Row],[Genero]],1)</f>
        <v>M</v>
      </c>
    </row>
    <row r="365" spans="1:12">
      <c r="A365" t="s">
        <v>11</v>
      </c>
      <c r="B365" t="s">
        <v>3222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031029410712.1.1.1.01</v>
      </c>
      <c r="F365" s="42" t="s">
        <v>2771</v>
      </c>
      <c r="G365" t="s">
        <v>772</v>
      </c>
      <c r="H365" t="s">
        <v>773</v>
      </c>
      <c r="I365" t="s">
        <v>736</v>
      </c>
      <c r="J365" t="s">
        <v>1694</v>
      </c>
      <c r="K365" t="s">
        <v>3208</v>
      </c>
      <c r="L365" t="str">
        <f>LEFT(TMODELO[[#This Row],[Genero]],1)</f>
        <v>M</v>
      </c>
    </row>
    <row r="366" spans="1:12">
      <c r="A366" t="s">
        <v>11</v>
      </c>
      <c r="B366" t="s">
        <v>3222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031029901102.1.1.1.01</v>
      </c>
      <c r="F366" s="42" t="s">
        <v>1577</v>
      </c>
      <c r="G366" t="s">
        <v>66</v>
      </c>
      <c r="H366" t="s">
        <v>8</v>
      </c>
      <c r="I366" t="s">
        <v>18</v>
      </c>
      <c r="J366" t="s">
        <v>1749</v>
      </c>
      <c r="K366" t="s">
        <v>3209</v>
      </c>
      <c r="L366" t="str">
        <f>LEFT(TMODELO[[#This Row],[Genero]],1)</f>
        <v>F</v>
      </c>
    </row>
    <row r="367" spans="1:12">
      <c r="A367" t="s">
        <v>11</v>
      </c>
      <c r="B367" t="s">
        <v>3222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031030627862.1.1.1.01</v>
      </c>
      <c r="F367" s="42" t="s">
        <v>2636</v>
      </c>
      <c r="G367" t="s">
        <v>26</v>
      </c>
      <c r="H367" t="s">
        <v>27</v>
      </c>
      <c r="I367" t="s">
        <v>18</v>
      </c>
      <c r="J367" t="s">
        <v>1749</v>
      </c>
      <c r="K367" t="s">
        <v>3208</v>
      </c>
      <c r="L367" t="str">
        <f>LEFT(TMODELO[[#This Row],[Genero]],1)</f>
        <v>M</v>
      </c>
    </row>
    <row r="368" spans="1:12">
      <c r="A368" t="s">
        <v>11</v>
      </c>
      <c r="B368" t="s">
        <v>3222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031031042812.1.1.1.01</v>
      </c>
      <c r="F368" s="42" t="s">
        <v>2692</v>
      </c>
      <c r="G368" t="s">
        <v>754</v>
      </c>
      <c r="H368" t="s">
        <v>130</v>
      </c>
      <c r="I368" t="s">
        <v>736</v>
      </c>
      <c r="J368" t="s">
        <v>1694</v>
      </c>
      <c r="K368" t="s">
        <v>3208</v>
      </c>
      <c r="L368" t="str">
        <f>LEFT(TMODELO[[#This Row],[Genero]],1)</f>
        <v>M</v>
      </c>
    </row>
    <row r="369" spans="1:12">
      <c r="A369" t="s">
        <v>11</v>
      </c>
      <c r="B369" t="s">
        <v>3222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031031898862.1.1.1.01</v>
      </c>
      <c r="F369" s="42" t="s">
        <v>2719</v>
      </c>
      <c r="G369" t="s">
        <v>757</v>
      </c>
      <c r="H369" t="s">
        <v>490</v>
      </c>
      <c r="I369" t="s">
        <v>736</v>
      </c>
      <c r="J369" t="s">
        <v>1694</v>
      </c>
      <c r="K369" t="s">
        <v>3209</v>
      </c>
      <c r="L369" t="str">
        <f>LEFT(TMODELO[[#This Row],[Genero]],1)</f>
        <v>F</v>
      </c>
    </row>
    <row r="370" spans="1:12">
      <c r="A370" t="s">
        <v>11</v>
      </c>
      <c r="B370" t="s">
        <v>3222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031032489222.1.1.1.01</v>
      </c>
      <c r="F370" s="42" t="s">
        <v>2628</v>
      </c>
      <c r="G370" t="s">
        <v>1291</v>
      </c>
      <c r="H370" t="s">
        <v>1292</v>
      </c>
      <c r="I370" t="s">
        <v>18</v>
      </c>
      <c r="J370" t="s">
        <v>1749</v>
      </c>
      <c r="K370" t="s">
        <v>3208</v>
      </c>
      <c r="L370" t="str">
        <f>LEFT(TMODELO[[#This Row],[Genero]],1)</f>
        <v>M</v>
      </c>
    </row>
    <row r="371" spans="1:12">
      <c r="A371" t="s">
        <v>11</v>
      </c>
      <c r="B371" t="s">
        <v>3222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031032686802.1.1.1.01</v>
      </c>
      <c r="F371" s="42" t="s">
        <v>2778</v>
      </c>
      <c r="G371" t="s">
        <v>2004</v>
      </c>
      <c r="H371" t="s">
        <v>8</v>
      </c>
      <c r="I371" t="s">
        <v>18</v>
      </c>
      <c r="J371" t="s">
        <v>1749</v>
      </c>
      <c r="K371" t="s">
        <v>3209</v>
      </c>
      <c r="L371" t="str">
        <f>LEFT(TMODELO[[#This Row],[Genero]],1)</f>
        <v>F</v>
      </c>
    </row>
    <row r="372" spans="1:12">
      <c r="A372" t="s">
        <v>11</v>
      </c>
      <c r="B372" t="s">
        <v>3222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031034103082.1.1.1.01</v>
      </c>
      <c r="F372" s="42" t="s">
        <v>2631</v>
      </c>
      <c r="G372" t="s">
        <v>1303</v>
      </c>
      <c r="H372" t="s">
        <v>481</v>
      </c>
      <c r="I372" t="s">
        <v>736</v>
      </c>
      <c r="J372" t="s">
        <v>1694</v>
      </c>
      <c r="K372" t="s">
        <v>3208</v>
      </c>
      <c r="L372" t="str">
        <f>LEFT(TMODELO[[#This Row],[Genero]],1)</f>
        <v>M</v>
      </c>
    </row>
    <row r="373" spans="1:12">
      <c r="A373" t="s">
        <v>11</v>
      </c>
      <c r="B373" t="s">
        <v>3222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031038527152.1.1.1.01</v>
      </c>
      <c r="F373" s="42" t="s">
        <v>2768</v>
      </c>
      <c r="G373" t="s">
        <v>1883</v>
      </c>
      <c r="H373" t="s">
        <v>61</v>
      </c>
      <c r="I373" t="s">
        <v>736</v>
      </c>
      <c r="J373" t="s">
        <v>1694</v>
      </c>
      <c r="K373" t="s">
        <v>3209</v>
      </c>
      <c r="L373" t="str">
        <f>LEFT(TMODELO[[#This Row],[Genero]],1)</f>
        <v>F</v>
      </c>
    </row>
    <row r="374" spans="1:12">
      <c r="A374" t="s">
        <v>11</v>
      </c>
      <c r="B374" t="s">
        <v>3222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031040565632.1.1.1.01</v>
      </c>
      <c r="F374" s="42" t="s">
        <v>1547</v>
      </c>
      <c r="G374" t="s">
        <v>752</v>
      </c>
      <c r="H374" t="s">
        <v>144</v>
      </c>
      <c r="I374" t="s">
        <v>736</v>
      </c>
      <c r="J374" t="s">
        <v>1694</v>
      </c>
      <c r="K374" t="s">
        <v>3209</v>
      </c>
      <c r="L374" t="str">
        <f>LEFT(TMODELO[[#This Row],[Genero]],1)</f>
        <v>F</v>
      </c>
    </row>
    <row r="375" spans="1:12">
      <c r="A375" t="s">
        <v>11</v>
      </c>
      <c r="B375" t="s">
        <v>3222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031041836492.1.1.1.01</v>
      </c>
      <c r="F375" s="42" t="s">
        <v>2622</v>
      </c>
      <c r="G375" t="s">
        <v>23</v>
      </c>
      <c r="H375" t="s">
        <v>24</v>
      </c>
      <c r="I375" t="s">
        <v>18</v>
      </c>
      <c r="J375" t="s">
        <v>1749</v>
      </c>
      <c r="K375" t="s">
        <v>3209</v>
      </c>
      <c r="L375" t="str">
        <f>LEFT(TMODELO[[#This Row],[Genero]],1)</f>
        <v>F</v>
      </c>
    </row>
    <row r="376" spans="1:12">
      <c r="A376" t="s">
        <v>11</v>
      </c>
      <c r="B376" t="s">
        <v>3222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031043291192.1.1.1.01</v>
      </c>
      <c r="F376" s="42" t="s">
        <v>2659</v>
      </c>
      <c r="G376" t="s">
        <v>747</v>
      </c>
      <c r="H376" t="s">
        <v>30</v>
      </c>
      <c r="I376" t="s">
        <v>736</v>
      </c>
      <c r="J376" t="s">
        <v>1694</v>
      </c>
      <c r="K376" t="s">
        <v>3208</v>
      </c>
      <c r="L376" t="str">
        <f>LEFT(TMODELO[[#This Row],[Genero]],1)</f>
        <v>M</v>
      </c>
    </row>
    <row r="377" spans="1:12">
      <c r="A377" t="s">
        <v>11</v>
      </c>
      <c r="B377" t="s">
        <v>3222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031043593972.1.1.1.01</v>
      </c>
      <c r="F377" s="42" t="s">
        <v>2763</v>
      </c>
      <c r="G377" t="s">
        <v>1882</v>
      </c>
      <c r="H377" t="s">
        <v>61</v>
      </c>
      <c r="I377" t="s">
        <v>736</v>
      </c>
      <c r="J377" t="s">
        <v>1694</v>
      </c>
      <c r="K377" t="s">
        <v>3209</v>
      </c>
      <c r="L377" t="str">
        <f>LEFT(TMODELO[[#This Row],[Genero]],1)</f>
        <v>F</v>
      </c>
    </row>
    <row r="378" spans="1:12">
      <c r="A378" t="s">
        <v>11</v>
      </c>
      <c r="B378" t="s">
        <v>3222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031045008002.1.1.1.01</v>
      </c>
      <c r="F378" s="42" t="s">
        <v>2738</v>
      </c>
      <c r="G378" t="s">
        <v>763</v>
      </c>
      <c r="H378" t="s">
        <v>36</v>
      </c>
      <c r="I378" t="s">
        <v>736</v>
      </c>
      <c r="J378" t="s">
        <v>1694</v>
      </c>
      <c r="K378" t="s">
        <v>3208</v>
      </c>
      <c r="L378" t="str">
        <f>LEFT(TMODELO[[#This Row],[Genero]],1)</f>
        <v>M</v>
      </c>
    </row>
    <row r="379" spans="1:12">
      <c r="A379" t="s">
        <v>11</v>
      </c>
      <c r="B379" t="s">
        <v>3222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031045211862.1.1.1.01</v>
      </c>
      <c r="F379" s="42" t="s">
        <v>2672</v>
      </c>
      <c r="G379" t="s">
        <v>1286</v>
      </c>
      <c r="H379" t="s">
        <v>30</v>
      </c>
      <c r="I379" t="s">
        <v>736</v>
      </c>
      <c r="J379" t="s">
        <v>1694</v>
      </c>
      <c r="K379" t="s">
        <v>3208</v>
      </c>
      <c r="L379" t="str">
        <f>LEFT(TMODELO[[#This Row],[Genero]],1)</f>
        <v>M</v>
      </c>
    </row>
    <row r="380" spans="1:12">
      <c r="A380" t="s">
        <v>11</v>
      </c>
      <c r="B380" t="s">
        <v>3222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031045879062.1.1.1.01</v>
      </c>
      <c r="F380" s="42" t="s">
        <v>2673</v>
      </c>
      <c r="G380" t="s">
        <v>33</v>
      </c>
      <c r="H380" t="s">
        <v>34</v>
      </c>
      <c r="I380" t="s">
        <v>18</v>
      </c>
      <c r="J380" t="s">
        <v>1749</v>
      </c>
      <c r="K380" t="s">
        <v>3209</v>
      </c>
      <c r="L380" t="str">
        <f>LEFT(TMODELO[[#This Row],[Genero]],1)</f>
        <v>F</v>
      </c>
    </row>
    <row r="381" spans="1:12">
      <c r="A381" t="s">
        <v>11</v>
      </c>
      <c r="B381" t="s">
        <v>3222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031047768712.1.1.1.01</v>
      </c>
      <c r="F381" s="42" t="s">
        <v>2705</v>
      </c>
      <c r="G381" t="s">
        <v>1806</v>
      </c>
      <c r="H381" t="s">
        <v>135</v>
      </c>
      <c r="I381" t="s">
        <v>736</v>
      </c>
      <c r="J381" t="s">
        <v>1694</v>
      </c>
      <c r="K381" t="s">
        <v>3208</v>
      </c>
      <c r="L381" t="str">
        <f>LEFT(TMODELO[[#This Row],[Genero]],1)</f>
        <v>M</v>
      </c>
    </row>
    <row r="382" spans="1:12">
      <c r="A382" t="s">
        <v>11</v>
      </c>
      <c r="B382" t="s">
        <v>3222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031047880662.1.1.1.01</v>
      </c>
      <c r="F382" s="42" t="s">
        <v>2784</v>
      </c>
      <c r="G382" t="s">
        <v>1884</v>
      </c>
      <c r="H382" t="s">
        <v>8</v>
      </c>
      <c r="I382" t="s">
        <v>736</v>
      </c>
      <c r="J382" t="s">
        <v>1694</v>
      </c>
      <c r="K382" t="s">
        <v>3209</v>
      </c>
      <c r="L382" t="str">
        <f>LEFT(TMODELO[[#This Row],[Genero]],1)</f>
        <v>F</v>
      </c>
    </row>
    <row r="383" spans="1:12">
      <c r="A383" t="s">
        <v>11</v>
      </c>
      <c r="B383" t="s">
        <v>3222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031049220042.1.1.1.01</v>
      </c>
      <c r="F383" s="42" t="s">
        <v>2613</v>
      </c>
      <c r="G383" t="s">
        <v>1879</v>
      </c>
      <c r="H383" t="s">
        <v>8</v>
      </c>
      <c r="I383" t="s">
        <v>736</v>
      </c>
      <c r="J383" t="s">
        <v>1694</v>
      </c>
      <c r="K383" t="s">
        <v>3209</v>
      </c>
      <c r="L383" t="str">
        <f>LEFT(TMODELO[[#This Row],[Genero]],1)</f>
        <v>F</v>
      </c>
    </row>
    <row r="384" spans="1:12">
      <c r="A384" t="s">
        <v>11</v>
      </c>
      <c r="B384" t="s">
        <v>3222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031054802832.1.1.1.01</v>
      </c>
      <c r="F384" s="42" t="s">
        <v>2776</v>
      </c>
      <c r="G384" t="s">
        <v>775</v>
      </c>
      <c r="H384" t="s">
        <v>15</v>
      </c>
      <c r="I384" t="s">
        <v>736</v>
      </c>
      <c r="J384" t="s">
        <v>1694</v>
      </c>
      <c r="K384" t="s">
        <v>3208</v>
      </c>
      <c r="L384" t="str">
        <f>LEFT(TMODELO[[#This Row],[Genero]],1)</f>
        <v>M</v>
      </c>
    </row>
    <row r="385" spans="1:12">
      <c r="A385" t="s">
        <v>11</v>
      </c>
      <c r="B385" t="s">
        <v>3222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035000860732.1.1.1.01</v>
      </c>
      <c r="F385" s="42" t="s">
        <v>2706</v>
      </c>
      <c r="G385" t="s">
        <v>755</v>
      </c>
      <c r="H385" t="s">
        <v>61</v>
      </c>
      <c r="I385" t="s">
        <v>736</v>
      </c>
      <c r="J385" t="s">
        <v>1694</v>
      </c>
      <c r="K385" t="s">
        <v>3208</v>
      </c>
      <c r="L385" t="str">
        <f>LEFT(TMODELO[[#This Row],[Genero]],1)</f>
        <v>M</v>
      </c>
    </row>
    <row r="386" spans="1:12">
      <c r="A386" t="s">
        <v>11</v>
      </c>
      <c r="B386" t="s">
        <v>3222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036003180042.1.1.1.01</v>
      </c>
      <c r="F386" s="42" t="s">
        <v>2770</v>
      </c>
      <c r="G386" t="s">
        <v>771</v>
      </c>
      <c r="H386" t="s">
        <v>61</v>
      </c>
      <c r="I386" t="s">
        <v>736</v>
      </c>
      <c r="J386" t="s">
        <v>1694</v>
      </c>
      <c r="K386" t="s">
        <v>3209</v>
      </c>
      <c r="L386" t="str">
        <f>LEFT(TMODELO[[#This Row],[Genero]],1)</f>
        <v>F</v>
      </c>
    </row>
    <row r="387" spans="1:12">
      <c r="A387" t="s">
        <v>11</v>
      </c>
      <c r="B387" t="s">
        <v>3222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039001456102.1.1.1.01</v>
      </c>
      <c r="F387" s="42" t="s">
        <v>2730</v>
      </c>
      <c r="G387" t="s">
        <v>761</v>
      </c>
      <c r="H387" t="s">
        <v>8</v>
      </c>
      <c r="I387" t="s">
        <v>736</v>
      </c>
      <c r="J387" t="s">
        <v>1694</v>
      </c>
      <c r="K387" t="s">
        <v>3208</v>
      </c>
      <c r="L387" t="str">
        <f>LEFT(TMODELO[[#This Row],[Genero]],1)</f>
        <v>M</v>
      </c>
    </row>
    <row r="388" spans="1:12">
      <c r="A388" t="s">
        <v>11</v>
      </c>
      <c r="B388" t="s">
        <v>3222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046002475322.1.1.1.01</v>
      </c>
      <c r="F388" s="42" t="s">
        <v>2643</v>
      </c>
      <c r="G388" t="s">
        <v>28</v>
      </c>
      <c r="H388" t="s">
        <v>8</v>
      </c>
      <c r="I388" t="s">
        <v>18</v>
      </c>
      <c r="J388" t="s">
        <v>1749</v>
      </c>
      <c r="K388" t="s">
        <v>3209</v>
      </c>
      <c r="L388" t="str">
        <f>LEFT(TMODELO[[#This Row],[Genero]],1)</f>
        <v>F</v>
      </c>
    </row>
    <row r="389" spans="1:12">
      <c r="A389" t="s">
        <v>11</v>
      </c>
      <c r="B389" t="s">
        <v>3222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047000423952.1.1.1.01</v>
      </c>
      <c r="F389" s="42" t="s">
        <v>2708</v>
      </c>
      <c r="G389" t="s">
        <v>49</v>
      </c>
      <c r="H389" t="s">
        <v>45</v>
      </c>
      <c r="I389" t="s">
        <v>18</v>
      </c>
      <c r="J389" t="s">
        <v>1749</v>
      </c>
      <c r="K389" t="s">
        <v>3208</v>
      </c>
      <c r="L389" t="str">
        <f>LEFT(TMODELO[[#This Row],[Genero]],1)</f>
        <v>M</v>
      </c>
    </row>
    <row r="390" spans="1:12">
      <c r="A390" t="s">
        <v>11</v>
      </c>
      <c r="B390" t="s">
        <v>3222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052000681372.1.1.1.01</v>
      </c>
      <c r="F390" s="42" t="s">
        <v>1535</v>
      </c>
      <c r="G390" t="s">
        <v>845</v>
      </c>
      <c r="H390" t="s">
        <v>846</v>
      </c>
      <c r="I390" t="s">
        <v>838</v>
      </c>
      <c r="J390" t="s">
        <v>1692</v>
      </c>
      <c r="K390" t="s">
        <v>3208</v>
      </c>
      <c r="L390" t="str">
        <f>LEFT(TMODELO[[#This Row],[Genero]],1)</f>
        <v>M</v>
      </c>
    </row>
    <row r="391" spans="1:12">
      <c r="A391" t="s">
        <v>11</v>
      </c>
      <c r="B391" t="s">
        <v>3222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052001013832.1.1.1.01</v>
      </c>
      <c r="F391" s="42" t="s">
        <v>1549</v>
      </c>
      <c r="G391" t="s">
        <v>169</v>
      </c>
      <c r="H391" t="s">
        <v>170</v>
      </c>
      <c r="I391" t="s">
        <v>1980</v>
      </c>
      <c r="J391" t="s">
        <v>1703</v>
      </c>
      <c r="K391" t="s">
        <v>3209</v>
      </c>
      <c r="L391" t="str">
        <f>LEFT(TMODELO[[#This Row],[Genero]],1)</f>
        <v>F</v>
      </c>
    </row>
    <row r="392" spans="1:12">
      <c r="A392" t="s">
        <v>11</v>
      </c>
      <c r="B392" t="s">
        <v>3222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053003541222.1.1.1.01</v>
      </c>
      <c r="F392" s="42" t="s">
        <v>2710</v>
      </c>
      <c r="G392" t="s">
        <v>343</v>
      </c>
      <c r="H392" t="s">
        <v>265</v>
      </c>
      <c r="I392" t="s">
        <v>338</v>
      </c>
      <c r="J392" t="s">
        <v>1742</v>
      </c>
      <c r="K392" t="s">
        <v>3208</v>
      </c>
      <c r="L392" t="str">
        <f>LEFT(TMODELO[[#This Row],[Genero]],1)</f>
        <v>M</v>
      </c>
    </row>
    <row r="393" spans="1:12">
      <c r="A393" t="s">
        <v>11</v>
      </c>
      <c r="B393" t="s">
        <v>3222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054001258362.1.1.1.01</v>
      </c>
      <c r="F393" s="42" t="s">
        <v>2619</v>
      </c>
      <c r="G393" t="s">
        <v>152</v>
      </c>
      <c r="H393" t="s">
        <v>8</v>
      </c>
      <c r="I393" t="s">
        <v>1980</v>
      </c>
      <c r="J393" t="s">
        <v>1703</v>
      </c>
      <c r="K393" t="s">
        <v>3209</v>
      </c>
      <c r="L393" t="str">
        <f>LEFT(TMODELO[[#This Row],[Genero]],1)</f>
        <v>F</v>
      </c>
    </row>
    <row r="394" spans="1:12">
      <c r="A394" t="s">
        <v>11</v>
      </c>
      <c r="B394" t="s">
        <v>3222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054010693712.1.1.1.01</v>
      </c>
      <c r="F394" s="42" t="s">
        <v>2264</v>
      </c>
      <c r="G394" t="s">
        <v>141</v>
      </c>
      <c r="H394" t="s">
        <v>60</v>
      </c>
      <c r="I394" t="s">
        <v>312</v>
      </c>
      <c r="J394" t="s">
        <v>1727</v>
      </c>
      <c r="K394" t="s">
        <v>3208</v>
      </c>
      <c r="L394" t="str">
        <f>LEFT(TMODELO[[#This Row],[Genero]],1)</f>
        <v>M</v>
      </c>
    </row>
    <row r="395" spans="1:12">
      <c r="A395" t="s">
        <v>11</v>
      </c>
      <c r="B395" t="s">
        <v>3222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056009941972.1.1.1.01</v>
      </c>
      <c r="F395" s="42" t="s">
        <v>1538</v>
      </c>
      <c r="G395" t="s">
        <v>848</v>
      </c>
      <c r="H395" t="s">
        <v>22</v>
      </c>
      <c r="I395" t="s">
        <v>838</v>
      </c>
      <c r="J395" t="s">
        <v>1692</v>
      </c>
      <c r="K395" t="s">
        <v>3208</v>
      </c>
      <c r="L395" t="str">
        <f>LEFT(TMODELO[[#This Row],[Genero]],1)</f>
        <v>M</v>
      </c>
    </row>
    <row r="396" spans="1:12">
      <c r="A396" t="s">
        <v>11</v>
      </c>
      <c r="B396" t="s">
        <v>3222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059001538332.1.1.1.01</v>
      </c>
      <c r="F396" s="42" t="s">
        <v>2639</v>
      </c>
      <c r="G396" t="s">
        <v>1265</v>
      </c>
      <c r="H396" t="s">
        <v>27</v>
      </c>
      <c r="I396" t="s">
        <v>838</v>
      </c>
      <c r="J396" t="s">
        <v>1692</v>
      </c>
      <c r="K396" t="s">
        <v>3208</v>
      </c>
      <c r="L396" t="str">
        <f>LEFT(TMODELO[[#This Row],[Genero]],1)</f>
        <v>M</v>
      </c>
    </row>
    <row r="397" spans="1:12">
      <c r="A397" t="s">
        <v>11</v>
      </c>
      <c r="B397" t="s">
        <v>3222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068001383462.1.1.1.01</v>
      </c>
      <c r="F397" s="42" t="s">
        <v>2641</v>
      </c>
      <c r="G397" t="s">
        <v>856</v>
      </c>
      <c r="H397" t="s">
        <v>8</v>
      </c>
      <c r="I397" t="s">
        <v>838</v>
      </c>
      <c r="J397" t="s">
        <v>1692</v>
      </c>
      <c r="K397" t="s">
        <v>3209</v>
      </c>
      <c r="L397" t="str">
        <f>LEFT(TMODELO[[#This Row],[Genero]],1)</f>
        <v>F</v>
      </c>
    </row>
    <row r="398" spans="1:12">
      <c r="A398" t="s">
        <v>11</v>
      </c>
      <c r="B398" t="s">
        <v>3222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071002557152.1.1.1.01</v>
      </c>
      <c r="F398" s="42" t="s">
        <v>2652</v>
      </c>
      <c r="G398" t="s">
        <v>161</v>
      </c>
      <c r="H398" t="s">
        <v>32</v>
      </c>
      <c r="I398" t="s">
        <v>1980</v>
      </c>
      <c r="J398" t="s">
        <v>1703</v>
      </c>
      <c r="K398" t="s">
        <v>3209</v>
      </c>
      <c r="L398" t="str">
        <f>LEFT(TMODELO[[#This Row],[Genero]],1)</f>
        <v>F</v>
      </c>
    </row>
    <row r="399" spans="1:12">
      <c r="A399" t="s">
        <v>11</v>
      </c>
      <c r="B399" t="s">
        <v>3222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075000835432.1.1.1.01</v>
      </c>
      <c r="F399" s="42" t="s">
        <v>1556</v>
      </c>
      <c r="G399" t="s">
        <v>884</v>
      </c>
      <c r="H399" t="s">
        <v>61</v>
      </c>
      <c r="I399" t="s">
        <v>838</v>
      </c>
      <c r="J399" t="s">
        <v>1692</v>
      </c>
      <c r="K399" t="s">
        <v>3209</v>
      </c>
      <c r="L399" t="str">
        <f>LEFT(TMODELO[[#This Row],[Genero]],1)</f>
        <v>F</v>
      </c>
    </row>
    <row r="400" spans="1:12">
      <c r="A400" t="s">
        <v>11</v>
      </c>
      <c r="B400" t="s">
        <v>3222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086000484102.1.1.1.01</v>
      </c>
      <c r="F400" s="42" t="s">
        <v>2711</v>
      </c>
      <c r="G400" t="s">
        <v>175</v>
      </c>
      <c r="H400" t="s">
        <v>165</v>
      </c>
      <c r="I400" t="s">
        <v>1980</v>
      </c>
      <c r="J400" t="s">
        <v>1703</v>
      </c>
      <c r="K400" t="s">
        <v>3208</v>
      </c>
      <c r="L400" t="str">
        <f>LEFT(TMODELO[[#This Row],[Genero]],1)</f>
        <v>M</v>
      </c>
    </row>
    <row r="401" spans="1:12">
      <c r="A401" t="s">
        <v>11</v>
      </c>
      <c r="B401" t="s">
        <v>3222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090001265662.1.1.1.01</v>
      </c>
      <c r="F401" s="42" t="s">
        <v>1544</v>
      </c>
      <c r="G401" t="s">
        <v>862</v>
      </c>
      <c r="H401" t="s">
        <v>30</v>
      </c>
      <c r="I401" t="s">
        <v>838</v>
      </c>
      <c r="J401" t="s">
        <v>1692</v>
      </c>
      <c r="K401" t="s">
        <v>3208</v>
      </c>
      <c r="L401" t="str">
        <f>LEFT(TMODELO[[#This Row],[Genero]],1)</f>
        <v>M</v>
      </c>
    </row>
    <row r="402" spans="1:12">
      <c r="A402" t="s">
        <v>11</v>
      </c>
      <c r="B402" t="s">
        <v>3222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095000681852.1.1.1.01</v>
      </c>
      <c r="F402" s="42" t="s">
        <v>2660</v>
      </c>
      <c r="G402" t="s">
        <v>748</v>
      </c>
      <c r="H402" t="s">
        <v>8</v>
      </c>
      <c r="I402" t="s">
        <v>736</v>
      </c>
      <c r="J402" t="s">
        <v>1694</v>
      </c>
      <c r="K402" t="s">
        <v>3209</v>
      </c>
      <c r="L402" t="str">
        <f>LEFT(TMODELO[[#This Row],[Genero]],1)</f>
        <v>F</v>
      </c>
    </row>
    <row r="403" spans="1:12">
      <c r="A403" t="s">
        <v>11</v>
      </c>
      <c r="B403" t="s">
        <v>3222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095001699262.1.1.1.01</v>
      </c>
      <c r="F403" s="42" t="s">
        <v>1573</v>
      </c>
      <c r="G403" t="s">
        <v>62</v>
      </c>
      <c r="H403" t="s">
        <v>34</v>
      </c>
      <c r="I403" t="s">
        <v>18</v>
      </c>
      <c r="J403" t="s">
        <v>1749</v>
      </c>
      <c r="K403" t="s">
        <v>3209</v>
      </c>
      <c r="L403" t="str">
        <f>LEFT(TMODELO[[#This Row],[Genero]],1)</f>
        <v>F</v>
      </c>
    </row>
    <row r="404" spans="1:12">
      <c r="A404" t="s">
        <v>11</v>
      </c>
      <c r="B404" t="s">
        <v>3222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108000918362.1.1.1.01</v>
      </c>
      <c r="F404" s="42" t="s">
        <v>2647</v>
      </c>
      <c r="G404" t="s">
        <v>861</v>
      </c>
      <c r="H404" t="s">
        <v>8</v>
      </c>
      <c r="I404" t="s">
        <v>838</v>
      </c>
      <c r="J404" t="s">
        <v>1692</v>
      </c>
      <c r="K404" t="s">
        <v>3209</v>
      </c>
      <c r="L404" t="str">
        <f>LEFT(TMODELO[[#This Row],[Genero]],1)</f>
        <v>F</v>
      </c>
    </row>
    <row r="405" spans="1:12">
      <c r="A405" t="s">
        <v>11</v>
      </c>
      <c r="B405" t="s">
        <v>3222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223000825202.1.1.1.01</v>
      </c>
      <c r="F405" s="42" t="s">
        <v>2732</v>
      </c>
      <c r="G405" t="s">
        <v>139</v>
      </c>
      <c r="H405" t="s">
        <v>135</v>
      </c>
      <c r="I405" t="s">
        <v>306</v>
      </c>
      <c r="J405" t="s">
        <v>1724</v>
      </c>
      <c r="K405" t="s">
        <v>3208</v>
      </c>
      <c r="L405" t="str">
        <f>LEFT(TMODELO[[#This Row],[Genero]],1)</f>
        <v>M</v>
      </c>
    </row>
    <row r="406" spans="1:12">
      <c r="A406" t="s">
        <v>11</v>
      </c>
      <c r="B406" t="s">
        <v>3222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223001425222.1.1.1.01</v>
      </c>
      <c r="F406" s="42" t="s">
        <v>1563</v>
      </c>
      <c r="G406" t="s">
        <v>890</v>
      </c>
      <c r="H406" t="s">
        <v>61</v>
      </c>
      <c r="I406" t="s">
        <v>838</v>
      </c>
      <c r="J406" t="s">
        <v>1692</v>
      </c>
      <c r="K406" t="s">
        <v>3209</v>
      </c>
      <c r="L406" t="str">
        <f>LEFT(TMODELO[[#This Row],[Genero]],1)</f>
        <v>F</v>
      </c>
    </row>
    <row r="407" spans="1:12">
      <c r="A407" t="s">
        <v>11</v>
      </c>
      <c r="B407" t="s">
        <v>3222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223008326272.1.1.1.01</v>
      </c>
      <c r="F407" s="42" t="s">
        <v>2761</v>
      </c>
      <c r="G407" t="s">
        <v>1956</v>
      </c>
      <c r="H407" t="s">
        <v>27</v>
      </c>
      <c r="I407" t="s">
        <v>838</v>
      </c>
      <c r="J407" t="s">
        <v>1692</v>
      </c>
      <c r="K407" t="s">
        <v>3208</v>
      </c>
      <c r="L407" t="str">
        <f>LEFT(TMODELO[[#This Row],[Genero]],1)</f>
        <v>M</v>
      </c>
    </row>
    <row r="408" spans="1:12">
      <c r="A408" t="s">
        <v>11</v>
      </c>
      <c r="B408" t="s">
        <v>3222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223009480842.1.1.1.01</v>
      </c>
      <c r="F408" s="42" t="s">
        <v>2731</v>
      </c>
      <c r="G408" t="s">
        <v>896</v>
      </c>
      <c r="H408" t="s">
        <v>36</v>
      </c>
      <c r="I408" t="s">
        <v>838</v>
      </c>
      <c r="J408" t="s">
        <v>1692</v>
      </c>
      <c r="K408" t="s">
        <v>3208</v>
      </c>
      <c r="L408" t="str">
        <f>LEFT(TMODELO[[#This Row],[Genero]],1)</f>
        <v>M</v>
      </c>
    </row>
    <row r="409" spans="1:12">
      <c r="A409" t="s">
        <v>11</v>
      </c>
      <c r="B409" t="s">
        <v>3222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225000100732.1.1.1.01</v>
      </c>
      <c r="F409" s="42" t="s">
        <v>2742</v>
      </c>
      <c r="G409" t="s">
        <v>140</v>
      </c>
      <c r="H409" t="s">
        <v>15</v>
      </c>
      <c r="I409" t="s">
        <v>306</v>
      </c>
      <c r="J409" t="s">
        <v>1724</v>
      </c>
      <c r="K409" t="s">
        <v>3208</v>
      </c>
      <c r="L409" t="str">
        <f>LEFT(TMODELO[[#This Row],[Genero]],1)</f>
        <v>M</v>
      </c>
    </row>
    <row r="410" spans="1:12">
      <c r="A410" t="s">
        <v>11</v>
      </c>
      <c r="B410" t="s">
        <v>3222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225001538242.1.1.1.01</v>
      </c>
      <c r="F410" s="42" t="s">
        <v>2650</v>
      </c>
      <c r="G410" t="s">
        <v>78</v>
      </c>
      <c r="H410" t="s">
        <v>79</v>
      </c>
      <c r="I410" t="s">
        <v>75</v>
      </c>
      <c r="J410" t="s">
        <v>1704</v>
      </c>
      <c r="K410" t="s">
        <v>3208</v>
      </c>
      <c r="L410" t="str">
        <f>LEFT(TMODELO[[#This Row],[Genero]],1)</f>
        <v>M</v>
      </c>
    </row>
    <row r="411" spans="1:12">
      <c r="A411" t="s">
        <v>11</v>
      </c>
      <c r="B411" t="s">
        <v>3222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225003436232.1.1.1.01</v>
      </c>
      <c r="F411" s="42" t="s">
        <v>2640</v>
      </c>
      <c r="G411" t="s">
        <v>855</v>
      </c>
      <c r="H411" t="s">
        <v>119</v>
      </c>
      <c r="I411" t="s">
        <v>838</v>
      </c>
      <c r="J411" t="s">
        <v>1692</v>
      </c>
      <c r="K411" t="s">
        <v>3208</v>
      </c>
      <c r="L411" t="str">
        <f>LEFT(TMODELO[[#This Row],[Genero]],1)</f>
        <v>M</v>
      </c>
    </row>
    <row r="412" spans="1:12">
      <c r="A412" t="s">
        <v>11</v>
      </c>
      <c r="B412" t="s">
        <v>3222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225008895672.1.1.1.01</v>
      </c>
      <c r="F412" s="42" t="s">
        <v>2791</v>
      </c>
      <c r="G412" t="s">
        <v>1595</v>
      </c>
      <c r="H412" t="s">
        <v>32</v>
      </c>
      <c r="I412" t="s">
        <v>108</v>
      </c>
      <c r="J412" t="s">
        <v>1710</v>
      </c>
      <c r="K412" t="s">
        <v>3209</v>
      </c>
      <c r="L412" t="str">
        <f>LEFT(TMODELO[[#This Row],[Genero]],1)</f>
        <v>F</v>
      </c>
    </row>
    <row r="413" spans="1:12">
      <c r="A413" t="s">
        <v>11</v>
      </c>
      <c r="B413" t="s">
        <v>3222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402004591432.1.1.1.01</v>
      </c>
      <c r="F413" s="42" t="s">
        <v>2670</v>
      </c>
      <c r="G413" t="s">
        <v>2005</v>
      </c>
      <c r="H413" t="s">
        <v>27</v>
      </c>
      <c r="I413" t="s">
        <v>838</v>
      </c>
      <c r="J413" t="s">
        <v>1692</v>
      </c>
      <c r="K413" t="s">
        <v>3208</v>
      </c>
      <c r="L413" t="str">
        <f>LEFT(TMODELO[[#This Row],[Genero]],1)</f>
        <v>M</v>
      </c>
    </row>
    <row r="414" spans="1:12">
      <c r="A414" t="s">
        <v>11</v>
      </c>
      <c r="B414" t="s">
        <v>3222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402089235122.1.1.1.01</v>
      </c>
      <c r="F414" s="42" t="s">
        <v>2642</v>
      </c>
      <c r="G414" t="s">
        <v>1173</v>
      </c>
      <c r="H414" t="s">
        <v>42</v>
      </c>
      <c r="I414" t="s">
        <v>18</v>
      </c>
      <c r="J414" t="s">
        <v>1749</v>
      </c>
      <c r="K414" t="s">
        <v>3208</v>
      </c>
      <c r="L414" t="str">
        <f>LEFT(TMODELO[[#This Row],[Genero]],1)</f>
        <v>M</v>
      </c>
    </row>
    <row r="415" spans="1:12">
      <c r="A415" t="s">
        <v>11</v>
      </c>
      <c r="B415" t="s">
        <v>3222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402109307782.1.1.1.01</v>
      </c>
      <c r="F415" s="42" t="s">
        <v>2713</v>
      </c>
      <c r="G415" t="s">
        <v>1202</v>
      </c>
      <c r="H415" t="s">
        <v>61</v>
      </c>
      <c r="I415" t="s">
        <v>736</v>
      </c>
      <c r="J415" t="s">
        <v>1694</v>
      </c>
      <c r="K415" t="s">
        <v>3209</v>
      </c>
      <c r="L415" t="str">
        <f>LEFT(TMODELO[[#This Row],[Genero]],1)</f>
        <v>F</v>
      </c>
    </row>
    <row r="416" spans="1:12">
      <c r="A416" t="s">
        <v>11</v>
      </c>
      <c r="B416" t="s">
        <v>3222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402125887722.1.1.1.01</v>
      </c>
      <c r="F416" s="42" t="s">
        <v>2635</v>
      </c>
      <c r="G416" t="s">
        <v>1898</v>
      </c>
      <c r="H416" t="s">
        <v>768</v>
      </c>
      <c r="I416" t="s">
        <v>838</v>
      </c>
      <c r="J416" t="s">
        <v>1692</v>
      </c>
      <c r="K416" t="s">
        <v>3208</v>
      </c>
      <c r="L416" t="str">
        <f>LEFT(TMODELO[[#This Row],[Genero]],1)</f>
        <v>M</v>
      </c>
    </row>
    <row r="417" spans="1:12">
      <c r="A417" t="s">
        <v>11</v>
      </c>
      <c r="B417" t="s">
        <v>3222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402154008192.1.1.1.01</v>
      </c>
      <c r="F417" s="42" t="s">
        <v>2795</v>
      </c>
      <c r="G417" t="s">
        <v>2006</v>
      </c>
      <c r="H417" t="s">
        <v>8</v>
      </c>
      <c r="I417" t="s">
        <v>108</v>
      </c>
      <c r="J417" t="s">
        <v>1710</v>
      </c>
      <c r="K417" t="s">
        <v>3209</v>
      </c>
      <c r="L417" t="str">
        <f>LEFT(TMODELO[[#This Row],[Genero]],1)</f>
        <v>F</v>
      </c>
    </row>
    <row r="418" spans="1:12">
      <c r="A418" t="s">
        <v>11</v>
      </c>
      <c r="B418" t="s">
        <v>3222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402213017532.1.1.1.01</v>
      </c>
      <c r="F418" s="42" t="s">
        <v>2674</v>
      </c>
      <c r="G418" t="s">
        <v>9</v>
      </c>
      <c r="H418" t="s">
        <v>10</v>
      </c>
      <c r="I418" t="s">
        <v>7</v>
      </c>
      <c r="J418" t="s">
        <v>1748</v>
      </c>
      <c r="K418" t="s">
        <v>3209</v>
      </c>
      <c r="L418" t="str">
        <f>LEFT(TMODELO[[#This Row],[Genero]],1)</f>
        <v>F</v>
      </c>
    </row>
    <row r="419" spans="1:12">
      <c r="A419" t="s">
        <v>11</v>
      </c>
      <c r="B419" t="s">
        <v>3222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402215267712.1.1.1.01</v>
      </c>
      <c r="F419" s="42" t="s">
        <v>2632</v>
      </c>
      <c r="G419" t="s">
        <v>156</v>
      </c>
      <c r="H419" t="s">
        <v>149</v>
      </c>
      <c r="I419" t="s">
        <v>1980</v>
      </c>
      <c r="J419" t="s">
        <v>1703</v>
      </c>
      <c r="K419" t="s">
        <v>3209</v>
      </c>
      <c r="L419" t="str">
        <f>LEFT(TMODELO[[#This Row],[Genero]],1)</f>
        <v>F</v>
      </c>
    </row>
    <row r="420" spans="1:12">
      <c r="A420" t="s">
        <v>11</v>
      </c>
      <c r="B420" t="s">
        <v>3222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402221192122.1.1.1.01</v>
      </c>
      <c r="F420" s="42" t="s">
        <v>2739</v>
      </c>
      <c r="G420" t="s">
        <v>1287</v>
      </c>
      <c r="H420" t="s">
        <v>112</v>
      </c>
      <c r="I420" t="s">
        <v>75</v>
      </c>
      <c r="J420" t="s">
        <v>1704</v>
      </c>
      <c r="K420" t="s">
        <v>3208</v>
      </c>
      <c r="L420" t="str">
        <f>LEFT(TMODELO[[#This Row],[Genero]],1)</f>
        <v>M</v>
      </c>
    </row>
    <row r="421" spans="1:12">
      <c r="A421" t="s">
        <v>11</v>
      </c>
      <c r="B421" t="s">
        <v>3222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402229089942.1.1.1.01</v>
      </c>
      <c r="F421" s="42" t="s">
        <v>2684</v>
      </c>
      <c r="G421" t="s">
        <v>1961</v>
      </c>
      <c r="H421" t="s">
        <v>22</v>
      </c>
      <c r="I421" t="s">
        <v>838</v>
      </c>
      <c r="J421" t="s">
        <v>1692</v>
      </c>
      <c r="K421" t="s">
        <v>3208</v>
      </c>
      <c r="L421" t="str">
        <f>LEFT(TMODELO[[#This Row],[Genero]],1)</f>
        <v>M</v>
      </c>
    </row>
    <row r="422" spans="1:12">
      <c r="A422" t="s">
        <v>11</v>
      </c>
      <c r="B422" t="s">
        <v>3222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402240446242.1.1.1.01</v>
      </c>
      <c r="F422" s="42" t="s">
        <v>2777</v>
      </c>
      <c r="G422" t="s">
        <v>1211</v>
      </c>
      <c r="H422" t="s">
        <v>174</v>
      </c>
      <c r="I422" t="s">
        <v>75</v>
      </c>
      <c r="J422" t="s">
        <v>1704</v>
      </c>
      <c r="K422" t="s">
        <v>3209</v>
      </c>
      <c r="L422" t="str">
        <f>LEFT(TMODELO[[#This Row],[Genero]],1)</f>
        <v>F</v>
      </c>
    </row>
    <row r="423" spans="1:12">
      <c r="A423" t="s">
        <v>11</v>
      </c>
      <c r="B423" t="s">
        <v>3222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402244308072.1.1.1.01</v>
      </c>
      <c r="F423" s="42" t="s">
        <v>2754</v>
      </c>
      <c r="G423" t="s">
        <v>1215</v>
      </c>
      <c r="H423" t="s">
        <v>61</v>
      </c>
      <c r="I423" t="s">
        <v>75</v>
      </c>
      <c r="J423" t="s">
        <v>1704</v>
      </c>
      <c r="K423" t="s">
        <v>3209</v>
      </c>
      <c r="L423" t="str">
        <f>LEFT(TMODELO[[#This Row],[Genero]],1)</f>
        <v>F</v>
      </c>
    </row>
    <row r="424" spans="1:12">
      <c r="A424" t="s">
        <v>11</v>
      </c>
      <c r="B424" t="s">
        <v>3222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402255913182.1.1.1.01</v>
      </c>
      <c r="F424" s="42" t="s">
        <v>3173</v>
      </c>
      <c r="G424" t="s">
        <v>3172</v>
      </c>
      <c r="H424" t="s">
        <v>10</v>
      </c>
      <c r="I424" t="s">
        <v>306</v>
      </c>
      <c r="J424" t="s">
        <v>1724</v>
      </c>
      <c r="K424" t="s">
        <v>3209</v>
      </c>
      <c r="L424" t="str">
        <f>LEFT(TMODELO[[#This Row],[Genero]],1)</f>
        <v>F</v>
      </c>
    </row>
    <row r="425" spans="1:12">
      <c r="A425" t="s">
        <v>11</v>
      </c>
      <c r="B425" t="s">
        <v>3222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402266515742.1.1.1.01</v>
      </c>
      <c r="F425" s="42" t="s">
        <v>3318</v>
      </c>
      <c r="G425" t="s">
        <v>3300</v>
      </c>
      <c r="H425" t="s">
        <v>106</v>
      </c>
      <c r="I425" t="s">
        <v>838</v>
      </c>
      <c r="J425" t="s">
        <v>1692</v>
      </c>
      <c r="K425" t="s">
        <v>3209</v>
      </c>
      <c r="L425" t="str">
        <f>LEFT(TMODELO[[#This Row],[Genero]],1)</f>
        <v>F</v>
      </c>
    </row>
    <row r="426" spans="1:12">
      <c r="A426" t="s">
        <v>11</v>
      </c>
      <c r="B426" t="s">
        <v>3222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402270632412.1.1.1.01</v>
      </c>
      <c r="F426" s="42" t="s">
        <v>2762</v>
      </c>
      <c r="G426" t="s">
        <v>1198</v>
      </c>
      <c r="H426" t="s">
        <v>61</v>
      </c>
      <c r="I426" t="s">
        <v>18</v>
      </c>
      <c r="J426" t="s">
        <v>1749</v>
      </c>
      <c r="K426" t="s">
        <v>3209</v>
      </c>
      <c r="L426" t="str">
        <f>LEFT(TMODELO[[#This Row],[Genero]],1)</f>
        <v>F</v>
      </c>
    </row>
    <row r="427" spans="1:12">
      <c r="A427" t="s">
        <v>11</v>
      </c>
      <c r="B427" t="s">
        <v>3222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402293192032.1.1.1.01</v>
      </c>
      <c r="F427" s="42" t="s">
        <v>2595</v>
      </c>
      <c r="G427" t="s">
        <v>1223</v>
      </c>
      <c r="H427" t="s">
        <v>55</v>
      </c>
      <c r="I427" t="s">
        <v>75</v>
      </c>
      <c r="J427" t="s">
        <v>1704</v>
      </c>
      <c r="K427" t="s">
        <v>3209</v>
      </c>
      <c r="L427" t="str">
        <f>LEFT(TMODELO[[#This Row],[Genero]],1)</f>
        <v>F</v>
      </c>
    </row>
    <row r="428" spans="1:12">
      <c r="A428" t="s">
        <v>11</v>
      </c>
      <c r="B428" t="s">
        <v>3222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402345954252.1.1.1.01</v>
      </c>
      <c r="F428" s="42" t="s">
        <v>2788</v>
      </c>
      <c r="G428" t="s">
        <v>1885</v>
      </c>
      <c r="H428" t="s">
        <v>130</v>
      </c>
      <c r="I428" t="s">
        <v>108</v>
      </c>
      <c r="J428" t="s">
        <v>1710</v>
      </c>
      <c r="K428" t="s">
        <v>3209</v>
      </c>
      <c r="L428" t="str">
        <f>LEFT(TMODELO[[#This Row],[Genero]],1)</f>
        <v>F</v>
      </c>
    </row>
    <row r="429" spans="1:12">
      <c r="A429" t="s">
        <v>11</v>
      </c>
      <c r="B429" t="s">
        <v>3222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402386447082.1.1.1.01</v>
      </c>
      <c r="F429" s="42" t="s">
        <v>2681</v>
      </c>
      <c r="G429" t="s">
        <v>1962</v>
      </c>
      <c r="H429" t="s">
        <v>27</v>
      </c>
      <c r="I429" t="s">
        <v>838</v>
      </c>
      <c r="J429" t="s">
        <v>1692</v>
      </c>
      <c r="K429" t="s">
        <v>3208</v>
      </c>
      <c r="L429" t="str">
        <f>LEFT(TMODELO[[#This Row],[Genero]],1)</f>
        <v>M</v>
      </c>
    </row>
    <row r="430" spans="1:12">
      <c r="A430" t="s">
        <v>11</v>
      </c>
      <c r="B430" t="s">
        <v>3222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402398178732.1.1.1.01</v>
      </c>
      <c r="F430" s="42" t="s">
        <v>2605</v>
      </c>
      <c r="G430" t="s">
        <v>2007</v>
      </c>
      <c r="H430" t="s">
        <v>8</v>
      </c>
      <c r="I430" t="s">
        <v>75</v>
      </c>
      <c r="J430" t="s">
        <v>1704</v>
      </c>
      <c r="K430" t="s">
        <v>3209</v>
      </c>
      <c r="L430" t="str">
        <f>LEFT(TMODELO[[#This Row],[Genero]],1)</f>
        <v>F</v>
      </c>
    </row>
    <row r="431" spans="1:12">
      <c r="A431" t="s">
        <v>11</v>
      </c>
      <c r="B431" t="s">
        <v>3206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001000170292.1.1.1.01</v>
      </c>
      <c r="F431" s="42" t="s">
        <v>2181</v>
      </c>
      <c r="G431" t="s">
        <v>938</v>
      </c>
      <c r="H431" t="s">
        <v>387</v>
      </c>
      <c r="I431" t="s">
        <v>1982</v>
      </c>
      <c r="J431" t="s">
        <v>1689</v>
      </c>
      <c r="K431" t="s">
        <v>3209</v>
      </c>
      <c r="L431" t="str">
        <f>LEFT(TMODELO[[#This Row],[Genero]],1)</f>
        <v>F</v>
      </c>
    </row>
    <row r="432" spans="1:12">
      <c r="A432" t="s">
        <v>11</v>
      </c>
      <c r="B432" t="s">
        <v>3206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42" t="s">
        <v>2205</v>
      </c>
      <c r="G432" t="s">
        <v>232</v>
      </c>
      <c r="H432" t="s">
        <v>199</v>
      </c>
      <c r="I432" t="s">
        <v>1126</v>
      </c>
      <c r="J432" t="s">
        <v>1699</v>
      </c>
      <c r="K432" t="s">
        <v>3208</v>
      </c>
      <c r="L432" t="str">
        <f>LEFT(TMODELO[[#This Row],[Genero]],1)</f>
        <v>M</v>
      </c>
    </row>
    <row r="433" spans="1:12">
      <c r="A433" t="s">
        <v>11</v>
      </c>
      <c r="B433" t="s">
        <v>3206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42" t="s">
        <v>2058</v>
      </c>
      <c r="G433" t="s">
        <v>243</v>
      </c>
      <c r="H433" t="s">
        <v>245</v>
      </c>
      <c r="I433" t="s">
        <v>244</v>
      </c>
      <c r="J433" t="s">
        <v>1716</v>
      </c>
      <c r="K433" t="s">
        <v>3209</v>
      </c>
      <c r="L433" t="str">
        <f>LEFT(TMODELO[[#This Row],[Genero]],1)</f>
        <v>F</v>
      </c>
    </row>
    <row r="434" spans="1:12">
      <c r="A434" t="s">
        <v>11</v>
      </c>
      <c r="B434" t="s">
        <v>3206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42" t="s">
        <v>2093</v>
      </c>
      <c r="G434" t="s">
        <v>1236</v>
      </c>
      <c r="H434" t="s">
        <v>15</v>
      </c>
      <c r="I434" t="s">
        <v>1985</v>
      </c>
      <c r="J434" t="s">
        <v>1719</v>
      </c>
      <c r="K434" t="s">
        <v>3208</v>
      </c>
      <c r="L434" t="str">
        <f>LEFT(TMODELO[[#This Row],[Genero]],1)</f>
        <v>M</v>
      </c>
    </row>
    <row r="435" spans="1:12">
      <c r="A435" t="s">
        <v>11</v>
      </c>
      <c r="B435" t="s">
        <v>3206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42" t="s">
        <v>2255</v>
      </c>
      <c r="G435" t="s">
        <v>233</v>
      </c>
      <c r="H435" t="s">
        <v>199</v>
      </c>
      <c r="I435" t="s">
        <v>1126</v>
      </c>
      <c r="J435" t="s">
        <v>1699</v>
      </c>
      <c r="K435" t="s">
        <v>3208</v>
      </c>
      <c r="L435" t="str">
        <f>LEFT(TMODELO[[#This Row],[Genero]],1)</f>
        <v>M</v>
      </c>
    </row>
    <row r="436" spans="1:12">
      <c r="A436" t="s">
        <v>11</v>
      </c>
      <c r="B436" t="s">
        <v>3206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42" t="s">
        <v>2298</v>
      </c>
      <c r="G436" t="s">
        <v>735</v>
      </c>
      <c r="H436" t="s">
        <v>135</v>
      </c>
      <c r="I436" t="s">
        <v>724</v>
      </c>
      <c r="J436" t="s">
        <v>1691</v>
      </c>
      <c r="K436" t="s">
        <v>3208</v>
      </c>
      <c r="L436" t="str">
        <f>LEFT(TMODELO[[#This Row],[Genero]],1)</f>
        <v>M</v>
      </c>
    </row>
    <row r="437" spans="1:12">
      <c r="A437" t="s">
        <v>11</v>
      </c>
      <c r="B437" t="s">
        <v>3206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42" t="s">
        <v>2083</v>
      </c>
      <c r="G437" t="s">
        <v>1041</v>
      </c>
      <c r="H437" t="s">
        <v>300</v>
      </c>
      <c r="I437" t="s">
        <v>294</v>
      </c>
      <c r="J437" t="s">
        <v>1688</v>
      </c>
      <c r="K437" t="s">
        <v>3208</v>
      </c>
      <c r="L437" t="str">
        <f>LEFT(TMODELO[[#This Row],[Genero]],1)</f>
        <v>M</v>
      </c>
    </row>
    <row r="438" spans="1:12">
      <c r="A438" t="s">
        <v>11</v>
      </c>
      <c r="B438" t="s">
        <v>3206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42" t="s">
        <v>2233</v>
      </c>
      <c r="G438" t="s">
        <v>720</v>
      </c>
      <c r="H438" t="s">
        <v>8</v>
      </c>
      <c r="I438" t="s">
        <v>707</v>
      </c>
      <c r="J438" t="s">
        <v>1728</v>
      </c>
      <c r="K438" t="s">
        <v>3209</v>
      </c>
      <c r="L438" t="str">
        <f>LEFT(TMODELO[[#This Row],[Genero]],1)</f>
        <v>F</v>
      </c>
    </row>
    <row r="439" spans="1:12">
      <c r="A439" t="s">
        <v>11</v>
      </c>
      <c r="B439" t="s">
        <v>3206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42" t="s">
        <v>2265</v>
      </c>
      <c r="G439" t="s">
        <v>286</v>
      </c>
      <c r="H439" t="s">
        <v>132</v>
      </c>
      <c r="I439" t="s">
        <v>288</v>
      </c>
      <c r="J439" t="s">
        <v>1741</v>
      </c>
      <c r="K439" t="s">
        <v>3208</v>
      </c>
      <c r="L439" t="str">
        <f>LEFT(TMODELO[[#This Row],[Genero]],1)</f>
        <v>M</v>
      </c>
    </row>
    <row r="440" spans="1:12">
      <c r="A440" t="s">
        <v>11</v>
      </c>
      <c r="B440" t="s">
        <v>3206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42" t="s">
        <v>2135</v>
      </c>
      <c r="G440" t="s">
        <v>1080</v>
      </c>
      <c r="H440" t="s">
        <v>135</v>
      </c>
      <c r="I440" t="s">
        <v>724</v>
      </c>
      <c r="J440" t="s">
        <v>1691</v>
      </c>
      <c r="K440" t="s">
        <v>3208</v>
      </c>
      <c r="L440" t="str">
        <f>LEFT(TMODELO[[#This Row],[Genero]],1)</f>
        <v>M</v>
      </c>
    </row>
    <row r="441" spans="1:12">
      <c r="A441" t="s">
        <v>11</v>
      </c>
      <c r="B441" t="s">
        <v>3206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42" t="s">
        <v>2162</v>
      </c>
      <c r="G441" t="s">
        <v>1754</v>
      </c>
      <c r="H441" t="s">
        <v>30</v>
      </c>
      <c r="I441" t="s">
        <v>272</v>
      </c>
      <c r="J441" t="s">
        <v>1707</v>
      </c>
      <c r="K441" t="s">
        <v>3208</v>
      </c>
      <c r="L441" t="str">
        <f>LEFT(TMODELO[[#This Row],[Genero]],1)</f>
        <v>M</v>
      </c>
    </row>
    <row r="442" spans="1:12">
      <c r="A442" t="s">
        <v>11</v>
      </c>
      <c r="B442" t="s">
        <v>3206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42" t="s">
        <v>1339</v>
      </c>
      <c r="G442" t="s">
        <v>301</v>
      </c>
      <c r="H442" t="s">
        <v>298</v>
      </c>
      <c r="I442" t="s">
        <v>294</v>
      </c>
      <c r="J442" t="s">
        <v>1688</v>
      </c>
      <c r="K442" t="s">
        <v>3208</v>
      </c>
      <c r="L442" t="str">
        <f>LEFT(TMODELO[[#This Row],[Genero]],1)</f>
        <v>M</v>
      </c>
    </row>
    <row r="443" spans="1:12">
      <c r="A443" t="s">
        <v>11</v>
      </c>
      <c r="B443" t="s">
        <v>3206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42" t="s">
        <v>2257</v>
      </c>
      <c r="G443" t="s">
        <v>1943</v>
      </c>
      <c r="H443" t="s">
        <v>27</v>
      </c>
      <c r="I443" t="s">
        <v>1982</v>
      </c>
      <c r="J443" t="s">
        <v>1689</v>
      </c>
      <c r="K443" t="s">
        <v>3208</v>
      </c>
      <c r="L443" t="str">
        <f>LEFT(TMODELO[[#This Row],[Genero]],1)</f>
        <v>M</v>
      </c>
    </row>
    <row r="444" spans="1:12">
      <c r="A444" t="s">
        <v>11</v>
      </c>
      <c r="B444" t="s">
        <v>3206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42" t="s">
        <v>1357</v>
      </c>
      <c r="G444" t="s">
        <v>3241</v>
      </c>
      <c r="H444" t="s">
        <v>986</v>
      </c>
      <c r="I444" t="s">
        <v>968</v>
      </c>
      <c r="J444" t="s">
        <v>1730</v>
      </c>
      <c r="K444" t="s">
        <v>3208</v>
      </c>
      <c r="L444" t="str">
        <f>LEFT(TMODELO[[#This Row],[Genero]],1)</f>
        <v>M</v>
      </c>
    </row>
    <row r="445" spans="1:12">
      <c r="A445" t="s">
        <v>11</v>
      </c>
      <c r="B445" t="s">
        <v>3206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001003680422.1.1.1.01</v>
      </c>
      <c r="F445" s="42" t="s">
        <v>1364</v>
      </c>
      <c r="G445" t="s">
        <v>281</v>
      </c>
      <c r="H445" t="s">
        <v>132</v>
      </c>
      <c r="I445" t="s">
        <v>280</v>
      </c>
      <c r="J445" t="s">
        <v>1731</v>
      </c>
      <c r="K445" t="s">
        <v>3209</v>
      </c>
      <c r="L445" t="str">
        <f>LEFT(TMODELO[[#This Row],[Genero]],1)</f>
        <v>F</v>
      </c>
    </row>
    <row r="446" spans="1:12">
      <c r="A446" t="s">
        <v>11</v>
      </c>
      <c r="B446" t="s">
        <v>3206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001003703372.1.1.1.01</v>
      </c>
      <c r="F446" s="42" t="s">
        <v>1397</v>
      </c>
      <c r="G446" t="s">
        <v>722</v>
      </c>
      <c r="H446" t="s">
        <v>8</v>
      </c>
      <c r="I446" t="s">
        <v>707</v>
      </c>
      <c r="J446" t="s">
        <v>1728</v>
      </c>
      <c r="K446" t="s">
        <v>3208</v>
      </c>
      <c r="L446" t="str">
        <f>LEFT(TMODELO[[#This Row],[Genero]],1)</f>
        <v>M</v>
      </c>
    </row>
    <row r="447" spans="1:12">
      <c r="A447" t="s">
        <v>11</v>
      </c>
      <c r="B447" t="s">
        <v>3206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001003850612.1.1.1.01</v>
      </c>
      <c r="F447" s="42" t="s">
        <v>2289</v>
      </c>
      <c r="G447" t="s">
        <v>812</v>
      </c>
      <c r="H447" t="s">
        <v>813</v>
      </c>
      <c r="I447" t="s">
        <v>1126</v>
      </c>
      <c r="J447" t="s">
        <v>1699</v>
      </c>
      <c r="K447" t="s">
        <v>3209</v>
      </c>
      <c r="L447" t="str">
        <f>LEFT(TMODELO[[#This Row],[Genero]],1)</f>
        <v>F</v>
      </c>
    </row>
    <row r="448" spans="1:12">
      <c r="A448" t="s">
        <v>11</v>
      </c>
      <c r="B448" t="s">
        <v>3206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001003860102.1.1.1.01</v>
      </c>
      <c r="F448" s="42" t="s">
        <v>2158</v>
      </c>
      <c r="G448" t="s">
        <v>204</v>
      </c>
      <c r="H448" t="s">
        <v>199</v>
      </c>
      <c r="I448" t="s">
        <v>1982</v>
      </c>
      <c r="J448" t="s">
        <v>1689</v>
      </c>
      <c r="K448" t="s">
        <v>3208</v>
      </c>
      <c r="L448" t="str">
        <f>LEFT(TMODELO[[#This Row],[Genero]],1)</f>
        <v>M</v>
      </c>
    </row>
    <row r="449" spans="1:12">
      <c r="A449" t="s">
        <v>11</v>
      </c>
      <c r="B449" t="s">
        <v>3206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001004119252.1.1.1.01</v>
      </c>
      <c r="F449" s="42" t="s">
        <v>2049</v>
      </c>
      <c r="G449" t="s">
        <v>195</v>
      </c>
      <c r="H449" t="s">
        <v>197</v>
      </c>
      <c r="I449" t="s">
        <v>209</v>
      </c>
      <c r="J449" t="s">
        <v>1711</v>
      </c>
      <c r="K449" t="s">
        <v>3208</v>
      </c>
      <c r="L449" t="str">
        <f>LEFT(TMODELO[[#This Row],[Genero]],1)</f>
        <v>M</v>
      </c>
    </row>
    <row r="450" spans="1:12">
      <c r="A450" t="s">
        <v>11</v>
      </c>
      <c r="B450" t="s">
        <v>3206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001004333742.1.1.1.01</v>
      </c>
      <c r="F450" s="42" t="s">
        <v>2140</v>
      </c>
      <c r="G450" t="s">
        <v>329</v>
      </c>
      <c r="H450" t="s">
        <v>60</v>
      </c>
      <c r="I450" t="s">
        <v>325</v>
      </c>
      <c r="J450" t="s">
        <v>1714</v>
      </c>
      <c r="K450" t="s">
        <v>3209</v>
      </c>
      <c r="L450" t="str">
        <f>LEFT(TMODELO[[#This Row],[Genero]],1)</f>
        <v>F</v>
      </c>
    </row>
    <row r="451" spans="1:12">
      <c r="A451" t="s">
        <v>11</v>
      </c>
      <c r="B451" t="s">
        <v>3206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001004974602.1.1.1.01</v>
      </c>
      <c r="F451" s="42" t="s">
        <v>2138</v>
      </c>
      <c r="G451" t="s">
        <v>979</v>
      </c>
      <c r="H451" t="s">
        <v>17</v>
      </c>
      <c r="I451" t="s">
        <v>968</v>
      </c>
      <c r="J451" t="s">
        <v>1730</v>
      </c>
      <c r="K451" t="s">
        <v>3209</v>
      </c>
      <c r="L451" t="str">
        <f>LEFT(TMODELO[[#This Row],[Genero]],1)</f>
        <v>F</v>
      </c>
    </row>
    <row r="452" spans="1:12">
      <c r="A452" t="s">
        <v>11</v>
      </c>
      <c r="B452" t="s">
        <v>3206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001005618852.1.1.1.01</v>
      </c>
      <c r="F452" s="42" t="s">
        <v>1319</v>
      </c>
      <c r="G452" t="s">
        <v>967</v>
      </c>
      <c r="H452" t="s">
        <v>969</v>
      </c>
      <c r="I452" t="s">
        <v>968</v>
      </c>
      <c r="J452" t="s">
        <v>1730</v>
      </c>
      <c r="K452" t="s">
        <v>3208</v>
      </c>
      <c r="L452" t="str">
        <f>LEFT(TMODELO[[#This Row],[Genero]],1)</f>
        <v>M</v>
      </c>
    </row>
    <row r="453" spans="1:12">
      <c r="A453" t="s">
        <v>11</v>
      </c>
      <c r="B453" t="s">
        <v>3206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001005752992.1.1.1.01</v>
      </c>
      <c r="F453" s="42" t="s">
        <v>2089</v>
      </c>
      <c r="G453" t="s">
        <v>1283</v>
      </c>
      <c r="H453" t="s">
        <v>106</v>
      </c>
      <c r="I453" t="s">
        <v>1126</v>
      </c>
      <c r="J453" t="s">
        <v>1699</v>
      </c>
      <c r="K453" t="s">
        <v>3209</v>
      </c>
      <c r="L453" t="str">
        <f>LEFT(TMODELO[[#This Row],[Genero]],1)</f>
        <v>F</v>
      </c>
    </row>
    <row r="454" spans="1:12">
      <c r="A454" t="s">
        <v>11</v>
      </c>
      <c r="B454" t="s">
        <v>3206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001006215072.1.1.1.01</v>
      </c>
      <c r="F454" s="42" t="s">
        <v>2209</v>
      </c>
      <c r="G454" t="s">
        <v>1092</v>
      </c>
      <c r="H454" t="s">
        <v>1093</v>
      </c>
      <c r="I454" t="s">
        <v>1126</v>
      </c>
      <c r="J454" t="s">
        <v>1699</v>
      </c>
      <c r="K454" t="s">
        <v>3208</v>
      </c>
      <c r="L454" t="str">
        <f>LEFT(TMODELO[[#This Row],[Genero]],1)</f>
        <v>M</v>
      </c>
    </row>
    <row r="455" spans="1:12">
      <c r="A455" t="s">
        <v>11</v>
      </c>
      <c r="B455" t="s">
        <v>3206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001006218462.1.1.1.01</v>
      </c>
      <c r="F455" s="42" t="s">
        <v>2165</v>
      </c>
      <c r="G455" t="s">
        <v>230</v>
      </c>
      <c r="H455" t="s">
        <v>199</v>
      </c>
      <c r="I455" t="s">
        <v>1126</v>
      </c>
      <c r="J455" t="s">
        <v>1699</v>
      </c>
      <c r="K455" t="s">
        <v>3208</v>
      </c>
      <c r="L455" t="str">
        <f>LEFT(TMODELO[[#This Row],[Genero]],1)</f>
        <v>M</v>
      </c>
    </row>
    <row r="456" spans="1:12">
      <c r="A456" t="s">
        <v>11</v>
      </c>
      <c r="B456" t="s">
        <v>3206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001006265892.1.1.1.01</v>
      </c>
      <c r="F456" s="42" t="s">
        <v>2120</v>
      </c>
      <c r="G456" t="s">
        <v>3238</v>
      </c>
      <c r="H456" t="s">
        <v>309</v>
      </c>
      <c r="I456" t="s">
        <v>1126</v>
      </c>
      <c r="J456" t="s">
        <v>1699</v>
      </c>
      <c r="K456" t="s">
        <v>3209</v>
      </c>
      <c r="L456" t="str">
        <f>LEFT(TMODELO[[#This Row],[Genero]],1)</f>
        <v>F</v>
      </c>
    </row>
    <row r="457" spans="1:12">
      <c r="A457" t="s">
        <v>11</v>
      </c>
      <c r="B457" t="s">
        <v>3206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001006399212.1.1.1.01</v>
      </c>
      <c r="F457" s="42" t="s">
        <v>2303</v>
      </c>
      <c r="G457" t="s">
        <v>1227</v>
      </c>
      <c r="H457" t="s">
        <v>3106</v>
      </c>
      <c r="I457" t="s">
        <v>1982</v>
      </c>
      <c r="J457" t="s">
        <v>1689</v>
      </c>
      <c r="K457" t="s">
        <v>3209</v>
      </c>
      <c r="L457" t="str">
        <f>LEFT(TMODELO[[#This Row],[Genero]],1)</f>
        <v>F</v>
      </c>
    </row>
    <row r="458" spans="1:12">
      <c r="A458" t="s">
        <v>11</v>
      </c>
      <c r="B458" t="s">
        <v>3206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001006489142.1.1.1.01</v>
      </c>
      <c r="F458" s="42" t="s">
        <v>1369</v>
      </c>
      <c r="G458" t="s">
        <v>800</v>
      </c>
      <c r="H458" t="s">
        <v>801</v>
      </c>
      <c r="I458" t="s">
        <v>1982</v>
      </c>
      <c r="J458" t="s">
        <v>1689</v>
      </c>
      <c r="K458" t="s">
        <v>3209</v>
      </c>
      <c r="L458" t="str">
        <f>LEFT(TMODELO[[#This Row],[Genero]],1)</f>
        <v>F</v>
      </c>
    </row>
    <row r="459" spans="1:12">
      <c r="A459" t="s">
        <v>11</v>
      </c>
      <c r="B459" t="s">
        <v>3206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001006728562.1.1.1.01</v>
      </c>
      <c r="F459" s="42" t="s">
        <v>2147</v>
      </c>
      <c r="G459" t="s">
        <v>1869</v>
      </c>
      <c r="H459" t="s">
        <v>783</v>
      </c>
      <c r="I459" t="s">
        <v>1126</v>
      </c>
      <c r="J459" t="s">
        <v>1699</v>
      </c>
      <c r="K459" t="s">
        <v>3208</v>
      </c>
      <c r="L459" t="str">
        <f>LEFT(TMODELO[[#This Row],[Genero]],1)</f>
        <v>M</v>
      </c>
    </row>
    <row r="460" spans="1:12">
      <c r="A460" t="s">
        <v>11</v>
      </c>
      <c r="B460" t="s">
        <v>3206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001006735402.1.1.1.01</v>
      </c>
      <c r="F460" s="42" t="s">
        <v>2184</v>
      </c>
      <c r="G460" t="s">
        <v>1240</v>
      </c>
      <c r="H460" t="s">
        <v>783</v>
      </c>
      <c r="I460" t="s">
        <v>1126</v>
      </c>
      <c r="J460" t="s">
        <v>1699</v>
      </c>
      <c r="K460" t="s">
        <v>3208</v>
      </c>
      <c r="L460" t="str">
        <f>LEFT(TMODELO[[#This Row],[Genero]],1)</f>
        <v>M</v>
      </c>
    </row>
    <row r="461" spans="1:12">
      <c r="A461" t="s">
        <v>11</v>
      </c>
      <c r="B461" t="s">
        <v>3206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001006753212.1.1.1.01</v>
      </c>
      <c r="F461" s="42" t="s">
        <v>2187</v>
      </c>
      <c r="G461" t="s">
        <v>240</v>
      </c>
      <c r="H461" t="s">
        <v>10</v>
      </c>
      <c r="I461" t="s">
        <v>239</v>
      </c>
      <c r="J461" t="s">
        <v>1733</v>
      </c>
      <c r="K461" t="s">
        <v>3209</v>
      </c>
      <c r="L461" t="str">
        <f>LEFT(TMODELO[[#This Row],[Genero]],1)</f>
        <v>F</v>
      </c>
    </row>
    <row r="462" spans="1:12">
      <c r="A462" t="s">
        <v>11</v>
      </c>
      <c r="B462" t="s">
        <v>3206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001006949912.1.1.1.01</v>
      </c>
      <c r="F462" s="42" t="s">
        <v>2247</v>
      </c>
      <c r="G462" t="s">
        <v>346</v>
      </c>
      <c r="H462" t="s">
        <v>84</v>
      </c>
      <c r="I462" t="s">
        <v>345</v>
      </c>
      <c r="J462" t="s">
        <v>1700</v>
      </c>
      <c r="K462" t="s">
        <v>3208</v>
      </c>
      <c r="L462" t="str">
        <f>LEFT(TMODELO[[#This Row],[Genero]],1)</f>
        <v>M</v>
      </c>
    </row>
    <row r="463" spans="1:12">
      <c r="A463" t="s">
        <v>11</v>
      </c>
      <c r="B463" t="s">
        <v>3206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001007247152.1.1.1.01</v>
      </c>
      <c r="F463" s="42" t="s">
        <v>2073</v>
      </c>
      <c r="G463" t="s">
        <v>220</v>
      </c>
      <c r="H463" t="s">
        <v>15</v>
      </c>
      <c r="I463" t="s">
        <v>1989</v>
      </c>
      <c r="J463" t="s">
        <v>1706</v>
      </c>
      <c r="K463" t="s">
        <v>3208</v>
      </c>
      <c r="L463" t="str">
        <f>LEFT(TMODELO[[#This Row],[Genero]],1)</f>
        <v>M</v>
      </c>
    </row>
    <row r="464" spans="1:12">
      <c r="A464" t="s">
        <v>11</v>
      </c>
      <c r="B464" t="s">
        <v>3206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001007324602.1.1.1.01</v>
      </c>
      <c r="F464" s="42" t="s">
        <v>2228</v>
      </c>
      <c r="G464" t="s">
        <v>3246</v>
      </c>
      <c r="H464" t="s">
        <v>1625</v>
      </c>
      <c r="I464" t="s">
        <v>1126</v>
      </c>
      <c r="J464" t="s">
        <v>1699</v>
      </c>
      <c r="K464" t="s">
        <v>3209</v>
      </c>
      <c r="L464" t="str">
        <f>LEFT(TMODELO[[#This Row],[Genero]],1)</f>
        <v>F</v>
      </c>
    </row>
    <row r="465" spans="1:12">
      <c r="A465" t="s">
        <v>11</v>
      </c>
      <c r="B465" t="s">
        <v>3206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001007875482.1.1.1.01</v>
      </c>
      <c r="F465" s="42" t="s">
        <v>1368</v>
      </c>
      <c r="G465" t="s">
        <v>991</v>
      </c>
      <c r="H465" t="s">
        <v>971</v>
      </c>
      <c r="I465" t="s">
        <v>968</v>
      </c>
      <c r="J465" t="s">
        <v>1730</v>
      </c>
      <c r="K465" t="s">
        <v>3209</v>
      </c>
      <c r="L465" t="str">
        <f>LEFT(TMODELO[[#This Row],[Genero]],1)</f>
        <v>F</v>
      </c>
    </row>
    <row r="466" spans="1:12">
      <c r="A466" t="s">
        <v>11</v>
      </c>
      <c r="B466" t="s">
        <v>3206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001007917552.1.1.1.01</v>
      </c>
      <c r="F466" s="42" t="s">
        <v>2055</v>
      </c>
      <c r="G466" t="s">
        <v>841</v>
      </c>
      <c r="H466" t="s">
        <v>32</v>
      </c>
      <c r="I466" t="s">
        <v>1126</v>
      </c>
      <c r="J466" t="s">
        <v>1699</v>
      </c>
      <c r="K466" t="s">
        <v>3209</v>
      </c>
      <c r="L466" t="str">
        <f>LEFT(TMODELO[[#This Row],[Genero]],1)</f>
        <v>F</v>
      </c>
    </row>
    <row r="467" spans="1:12">
      <c r="A467" t="s">
        <v>11</v>
      </c>
      <c r="B467" t="s">
        <v>3206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001008394482.1.1.1.01</v>
      </c>
      <c r="F467" s="42" t="s">
        <v>2105</v>
      </c>
      <c r="G467" t="s">
        <v>974</v>
      </c>
      <c r="H467" t="s">
        <v>975</v>
      </c>
      <c r="I467" t="s">
        <v>968</v>
      </c>
      <c r="J467" t="s">
        <v>1730</v>
      </c>
      <c r="K467" t="s">
        <v>3208</v>
      </c>
      <c r="L467" t="str">
        <f>LEFT(TMODELO[[#This Row],[Genero]],1)</f>
        <v>M</v>
      </c>
    </row>
    <row r="468" spans="1:12">
      <c r="A468" t="s">
        <v>11</v>
      </c>
      <c r="B468" t="s">
        <v>3206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001008654762.1.1.1.01</v>
      </c>
      <c r="F468" s="42" t="s">
        <v>2182</v>
      </c>
      <c r="G468" t="s">
        <v>1086</v>
      </c>
      <c r="H468" t="s">
        <v>142</v>
      </c>
      <c r="I468" t="s">
        <v>1990</v>
      </c>
      <c r="J468" t="s">
        <v>1734</v>
      </c>
      <c r="K468" t="s">
        <v>3209</v>
      </c>
      <c r="L468" t="str">
        <f>LEFT(TMODELO[[#This Row],[Genero]],1)</f>
        <v>F</v>
      </c>
    </row>
    <row r="469" spans="1:12">
      <c r="A469" t="s">
        <v>11</v>
      </c>
      <c r="B469" t="s">
        <v>3206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001008918602.1.1.1.01</v>
      </c>
      <c r="F469" s="42" t="s">
        <v>2234</v>
      </c>
      <c r="G469" t="s">
        <v>996</v>
      </c>
      <c r="H469" t="s">
        <v>997</v>
      </c>
      <c r="I469" t="s">
        <v>968</v>
      </c>
      <c r="J469" t="s">
        <v>1730</v>
      </c>
      <c r="K469" t="s">
        <v>3209</v>
      </c>
      <c r="L469" t="str">
        <f>LEFT(TMODELO[[#This Row],[Genero]],1)</f>
        <v>F</v>
      </c>
    </row>
    <row r="470" spans="1:12">
      <c r="A470" t="s">
        <v>11</v>
      </c>
      <c r="B470" t="s">
        <v>3206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001009267402.1.1.1.01</v>
      </c>
      <c r="F470" s="42" t="s">
        <v>1391</v>
      </c>
      <c r="G470" t="s">
        <v>559</v>
      </c>
      <c r="H470" t="s">
        <v>560</v>
      </c>
      <c r="I470" t="s">
        <v>682</v>
      </c>
      <c r="J470" t="s">
        <v>1709</v>
      </c>
      <c r="K470" t="s">
        <v>3209</v>
      </c>
      <c r="L470" t="str">
        <f>LEFT(TMODELO[[#This Row],[Genero]],1)</f>
        <v>F</v>
      </c>
    </row>
    <row r="471" spans="1:12">
      <c r="A471" t="s">
        <v>11</v>
      </c>
      <c r="B471" t="s">
        <v>3206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001010759762.1.1.1.01</v>
      </c>
      <c r="F471" s="42" t="s">
        <v>2079</v>
      </c>
      <c r="G471" t="s">
        <v>727</v>
      </c>
      <c r="H471" t="s">
        <v>3299</v>
      </c>
      <c r="I471" t="s">
        <v>707</v>
      </c>
      <c r="J471" t="s">
        <v>1728</v>
      </c>
      <c r="K471" t="s">
        <v>3208</v>
      </c>
      <c r="L471" t="str">
        <f>LEFT(TMODELO[[#This Row],[Genero]],1)</f>
        <v>M</v>
      </c>
    </row>
    <row r="472" spans="1:12">
      <c r="A472" t="s">
        <v>11</v>
      </c>
      <c r="B472" t="s">
        <v>3206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001011789292.1.1.1.01</v>
      </c>
      <c r="F472" s="42" t="s">
        <v>2104</v>
      </c>
      <c r="G472" t="s">
        <v>1009</v>
      </c>
      <c r="H472" t="s">
        <v>32</v>
      </c>
      <c r="I472" t="s">
        <v>1982</v>
      </c>
      <c r="J472" t="s">
        <v>1689</v>
      </c>
      <c r="K472" t="s">
        <v>3209</v>
      </c>
      <c r="L472" t="str">
        <f>LEFT(TMODELO[[#This Row],[Genero]],1)</f>
        <v>F</v>
      </c>
    </row>
    <row r="473" spans="1:12">
      <c r="A473" t="s">
        <v>11</v>
      </c>
      <c r="B473" t="s">
        <v>3206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001011842812.1.1.1.01</v>
      </c>
      <c r="F473" s="42" t="s">
        <v>1365</v>
      </c>
      <c r="G473" t="s">
        <v>285</v>
      </c>
      <c r="H473" t="s">
        <v>265</v>
      </c>
      <c r="I473" t="s">
        <v>284</v>
      </c>
      <c r="J473" t="s">
        <v>1729</v>
      </c>
      <c r="K473" t="s">
        <v>3209</v>
      </c>
      <c r="L473" t="str">
        <f>LEFT(TMODELO[[#This Row],[Genero]],1)</f>
        <v>F</v>
      </c>
    </row>
    <row r="474" spans="1:12">
      <c r="A474" t="s">
        <v>11</v>
      </c>
      <c r="B474" t="s">
        <v>3206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001012438062.1.1.1.01</v>
      </c>
      <c r="F474" s="42" t="s">
        <v>2218</v>
      </c>
      <c r="G474" t="s">
        <v>3245</v>
      </c>
      <c r="H474" t="s">
        <v>1094</v>
      </c>
      <c r="I474" t="s">
        <v>968</v>
      </c>
      <c r="J474" t="s">
        <v>1730</v>
      </c>
      <c r="K474" t="s">
        <v>3209</v>
      </c>
      <c r="L474" t="str">
        <f>LEFT(TMODELO[[#This Row],[Genero]],1)</f>
        <v>F</v>
      </c>
    </row>
    <row r="475" spans="1:12">
      <c r="A475" t="s">
        <v>11</v>
      </c>
      <c r="B475" t="s">
        <v>3206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001012922902.1.1.1.01</v>
      </c>
      <c r="F475" s="42" t="s">
        <v>1337</v>
      </c>
      <c r="G475" t="s">
        <v>3236</v>
      </c>
      <c r="H475" t="s">
        <v>3237</v>
      </c>
      <c r="I475" t="s">
        <v>968</v>
      </c>
      <c r="J475" t="s">
        <v>1730</v>
      </c>
      <c r="K475" t="s">
        <v>3209</v>
      </c>
      <c r="L475" t="str">
        <f>LEFT(TMODELO[[#This Row],[Genero]],1)</f>
        <v>F</v>
      </c>
    </row>
    <row r="476" spans="1:12">
      <c r="A476" t="s">
        <v>11</v>
      </c>
      <c r="B476" t="s">
        <v>3206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001013573662.1.1.1.01</v>
      </c>
      <c r="F476" s="42" t="s">
        <v>1354</v>
      </c>
      <c r="G476" t="s">
        <v>982</v>
      </c>
      <c r="H476" t="s">
        <v>983</v>
      </c>
      <c r="I476" t="s">
        <v>968</v>
      </c>
      <c r="J476" t="s">
        <v>1730</v>
      </c>
      <c r="K476" t="s">
        <v>3209</v>
      </c>
      <c r="L476" t="str">
        <f>LEFT(TMODELO[[#This Row],[Genero]],1)</f>
        <v>F</v>
      </c>
    </row>
    <row r="477" spans="1:12">
      <c r="A477" t="s">
        <v>11</v>
      </c>
      <c r="B477" t="s">
        <v>3206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001013799312.1.1.1.01</v>
      </c>
      <c r="F477" s="42" t="s">
        <v>1384</v>
      </c>
      <c r="G477" t="s">
        <v>694</v>
      </c>
      <c r="H477" t="s">
        <v>695</v>
      </c>
      <c r="I477" t="s">
        <v>1982</v>
      </c>
      <c r="J477" t="s">
        <v>1689</v>
      </c>
      <c r="K477" t="s">
        <v>3209</v>
      </c>
      <c r="L477" t="str">
        <f>LEFT(TMODELO[[#This Row],[Genero]],1)</f>
        <v>F</v>
      </c>
    </row>
    <row r="478" spans="1:12">
      <c r="A478" t="s">
        <v>11</v>
      </c>
      <c r="B478" t="s">
        <v>3206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001013799562.1.1.1.01</v>
      </c>
      <c r="F478" s="42" t="s">
        <v>2044</v>
      </c>
      <c r="G478" t="s">
        <v>314</v>
      </c>
      <c r="H478" t="s">
        <v>199</v>
      </c>
      <c r="I478" t="s">
        <v>315</v>
      </c>
      <c r="J478" t="s">
        <v>1708</v>
      </c>
      <c r="K478" t="s">
        <v>3208</v>
      </c>
      <c r="L478" t="str">
        <f>LEFT(TMODELO[[#This Row],[Genero]],1)</f>
        <v>M</v>
      </c>
    </row>
    <row r="479" spans="1:12">
      <c r="A479" t="s">
        <v>11</v>
      </c>
      <c r="B479" t="s">
        <v>3206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001014318642.1.1.1.01</v>
      </c>
      <c r="F479" s="42" t="s">
        <v>2253</v>
      </c>
      <c r="G479" t="s">
        <v>3247</v>
      </c>
      <c r="H479" t="s">
        <v>810</v>
      </c>
      <c r="I479" t="s">
        <v>1126</v>
      </c>
      <c r="J479" t="s">
        <v>1699</v>
      </c>
      <c r="K479" t="s">
        <v>3209</v>
      </c>
      <c r="L479" t="str">
        <f>LEFT(TMODELO[[#This Row],[Genero]],1)</f>
        <v>F</v>
      </c>
    </row>
    <row r="480" spans="1:12">
      <c r="A480" t="s">
        <v>11</v>
      </c>
      <c r="B480" t="s">
        <v>3206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001014978402.1.1.1.01</v>
      </c>
      <c r="F480" s="42" t="s">
        <v>1383</v>
      </c>
      <c r="G480" t="s">
        <v>994</v>
      </c>
      <c r="H480" t="s">
        <v>995</v>
      </c>
      <c r="I480" t="s">
        <v>968</v>
      </c>
      <c r="J480" t="s">
        <v>1730</v>
      </c>
      <c r="K480" t="s">
        <v>3209</v>
      </c>
      <c r="L480" t="str">
        <f>LEFT(TMODELO[[#This Row],[Genero]],1)</f>
        <v>F</v>
      </c>
    </row>
    <row r="481" spans="1:12">
      <c r="A481" t="s">
        <v>11</v>
      </c>
      <c r="B481" t="s">
        <v>3206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001015518512.1.1.1.01</v>
      </c>
      <c r="F481" s="42" t="s">
        <v>1380</v>
      </c>
      <c r="G481" t="s">
        <v>719</v>
      </c>
      <c r="H481" t="s">
        <v>130</v>
      </c>
      <c r="I481" t="s">
        <v>707</v>
      </c>
      <c r="J481" t="s">
        <v>1728</v>
      </c>
      <c r="K481" t="s">
        <v>3208</v>
      </c>
      <c r="L481" t="str">
        <f>LEFT(TMODELO[[#This Row],[Genero]],1)</f>
        <v>M</v>
      </c>
    </row>
    <row r="482" spans="1:12">
      <c r="A482" t="s">
        <v>11</v>
      </c>
      <c r="B482" t="s">
        <v>3206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001017156132.1.1.1.01</v>
      </c>
      <c r="F482" s="42" t="s">
        <v>2312</v>
      </c>
      <c r="G482" t="s">
        <v>1004</v>
      </c>
      <c r="H482" t="s">
        <v>936</v>
      </c>
      <c r="I482" t="s">
        <v>968</v>
      </c>
      <c r="J482" t="s">
        <v>1730</v>
      </c>
      <c r="K482" t="s">
        <v>3208</v>
      </c>
      <c r="L482" t="str">
        <f>LEFT(TMODELO[[#This Row],[Genero]],1)</f>
        <v>M</v>
      </c>
    </row>
    <row r="483" spans="1:12">
      <c r="A483" t="s">
        <v>11</v>
      </c>
      <c r="B483" t="s">
        <v>3206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001017200192.1.1.1.01</v>
      </c>
      <c r="F483" s="42" t="s">
        <v>2068</v>
      </c>
      <c r="G483" t="s">
        <v>973</v>
      </c>
      <c r="H483" t="s">
        <v>60</v>
      </c>
      <c r="I483" t="s">
        <v>968</v>
      </c>
      <c r="J483" t="s">
        <v>1730</v>
      </c>
      <c r="K483" t="s">
        <v>3208</v>
      </c>
      <c r="L483" t="str">
        <f>LEFT(TMODELO[[#This Row],[Genero]],1)</f>
        <v>M</v>
      </c>
    </row>
    <row r="484" spans="1:12">
      <c r="A484" t="s">
        <v>11</v>
      </c>
      <c r="B484" t="s">
        <v>3206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001017201832.1.1.1.01</v>
      </c>
      <c r="F484" s="42" t="s">
        <v>1361</v>
      </c>
      <c r="G484" t="s">
        <v>729</v>
      </c>
      <c r="H484" t="s">
        <v>730</v>
      </c>
      <c r="I484" t="s">
        <v>724</v>
      </c>
      <c r="J484" t="s">
        <v>1691</v>
      </c>
      <c r="K484" t="s">
        <v>3208</v>
      </c>
      <c r="L484" t="str">
        <f>LEFT(TMODELO[[#This Row],[Genero]],1)</f>
        <v>M</v>
      </c>
    </row>
    <row r="485" spans="1:12">
      <c r="A485" t="s">
        <v>11</v>
      </c>
      <c r="B485" t="s">
        <v>3206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001018306442.1.1.1.01</v>
      </c>
      <c r="F485" s="42" t="s">
        <v>2251</v>
      </c>
      <c r="G485" t="s">
        <v>282</v>
      </c>
      <c r="H485" t="s">
        <v>265</v>
      </c>
      <c r="I485" t="s">
        <v>280</v>
      </c>
      <c r="J485" t="s">
        <v>1731</v>
      </c>
      <c r="K485" t="s">
        <v>3208</v>
      </c>
      <c r="L485" t="str">
        <f>LEFT(TMODELO[[#This Row],[Genero]],1)</f>
        <v>M</v>
      </c>
    </row>
    <row r="486" spans="1:12">
      <c r="A486" t="s">
        <v>11</v>
      </c>
      <c r="B486" t="s">
        <v>3206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001019223752.1.1.1.01</v>
      </c>
      <c r="F486" s="42" t="s">
        <v>2260</v>
      </c>
      <c r="G486" t="s">
        <v>1289</v>
      </c>
      <c r="H486" t="s">
        <v>732</v>
      </c>
      <c r="I486" t="s">
        <v>1987</v>
      </c>
      <c r="J486" t="s">
        <v>1696</v>
      </c>
      <c r="K486" t="s">
        <v>3208</v>
      </c>
      <c r="L486" t="str">
        <f>LEFT(TMODELO[[#This Row],[Genero]],1)</f>
        <v>M</v>
      </c>
    </row>
    <row r="487" spans="1:12">
      <c r="A487" t="s">
        <v>11</v>
      </c>
      <c r="B487" t="s">
        <v>3206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001019940022.1.1.1.01</v>
      </c>
      <c r="F487" s="42" t="s">
        <v>2054</v>
      </c>
      <c r="G487" t="s">
        <v>334</v>
      </c>
      <c r="H487" t="s">
        <v>102</v>
      </c>
      <c r="I487" t="s">
        <v>335</v>
      </c>
      <c r="J487" t="s">
        <v>1736</v>
      </c>
      <c r="K487" t="s">
        <v>3209</v>
      </c>
      <c r="L487" t="str">
        <f>LEFT(TMODELO[[#This Row],[Genero]],1)</f>
        <v>F</v>
      </c>
    </row>
    <row r="488" spans="1:12">
      <c r="A488" t="s">
        <v>11</v>
      </c>
      <c r="B488" t="s">
        <v>3206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001020193042.1.1.1.01</v>
      </c>
      <c r="F488" s="42" t="s">
        <v>2198</v>
      </c>
      <c r="G488" t="s">
        <v>3242</v>
      </c>
      <c r="H488" t="s">
        <v>1673</v>
      </c>
      <c r="I488" t="s">
        <v>1126</v>
      </c>
      <c r="J488" t="s">
        <v>1699</v>
      </c>
      <c r="K488" t="s">
        <v>3209</v>
      </c>
      <c r="L488" t="str">
        <f>LEFT(TMODELO[[#This Row],[Genero]],1)</f>
        <v>F</v>
      </c>
    </row>
    <row r="489" spans="1:12">
      <c r="A489" t="s">
        <v>11</v>
      </c>
      <c r="B489" t="s">
        <v>3206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001020301522.1.1.1.01</v>
      </c>
      <c r="F489" s="42" t="s">
        <v>2122</v>
      </c>
      <c r="G489" t="s">
        <v>1868</v>
      </c>
      <c r="H489" t="s">
        <v>1673</v>
      </c>
      <c r="I489" t="s">
        <v>261</v>
      </c>
      <c r="J489" t="s">
        <v>1715</v>
      </c>
      <c r="K489" t="s">
        <v>3209</v>
      </c>
      <c r="L489" t="str">
        <f>LEFT(TMODELO[[#This Row],[Genero]],1)</f>
        <v>F</v>
      </c>
    </row>
    <row r="490" spans="1:12">
      <c r="A490" t="s">
        <v>11</v>
      </c>
      <c r="B490" t="s">
        <v>3206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001023764312.1.1.1.01</v>
      </c>
      <c r="F490" s="42" t="s">
        <v>2219</v>
      </c>
      <c r="G490" t="s">
        <v>1068</v>
      </c>
      <c r="H490" t="s">
        <v>32</v>
      </c>
      <c r="I490" t="s">
        <v>1982</v>
      </c>
      <c r="J490" t="s">
        <v>1689</v>
      </c>
      <c r="K490" t="s">
        <v>3209</v>
      </c>
      <c r="L490" t="str">
        <f>LEFT(TMODELO[[#This Row],[Genero]],1)</f>
        <v>F</v>
      </c>
    </row>
    <row r="491" spans="1:12">
      <c r="A491" t="s">
        <v>11</v>
      </c>
      <c r="B491" t="s">
        <v>3206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001024445022.1.1.1.01</v>
      </c>
      <c r="F491" s="42" t="s">
        <v>2107</v>
      </c>
      <c r="G491" t="s">
        <v>925</v>
      </c>
      <c r="H491" t="s">
        <v>113</v>
      </c>
      <c r="I491" t="s">
        <v>1982</v>
      </c>
      <c r="J491" t="s">
        <v>1689</v>
      </c>
      <c r="K491" t="s">
        <v>3209</v>
      </c>
      <c r="L491" t="str">
        <f>LEFT(TMODELO[[#This Row],[Genero]],1)</f>
        <v>F</v>
      </c>
    </row>
    <row r="492" spans="1:12">
      <c r="A492" t="s">
        <v>11</v>
      </c>
      <c r="B492" t="s">
        <v>3206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001025871442.1.1.1.01</v>
      </c>
      <c r="F492" s="42" t="s">
        <v>1332</v>
      </c>
      <c r="G492" t="s">
        <v>317</v>
      </c>
      <c r="H492" t="s">
        <v>10</v>
      </c>
      <c r="I492" t="s">
        <v>315</v>
      </c>
      <c r="J492" t="s">
        <v>1708</v>
      </c>
      <c r="K492" t="s">
        <v>3209</v>
      </c>
      <c r="L492" t="str">
        <f>LEFT(TMODELO[[#This Row],[Genero]],1)</f>
        <v>F</v>
      </c>
    </row>
    <row r="493" spans="1:12">
      <c r="A493" t="s">
        <v>11</v>
      </c>
      <c r="B493" t="s">
        <v>3206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001026480782.1.1.1.01</v>
      </c>
      <c r="F493" s="42" t="s">
        <v>2210</v>
      </c>
      <c r="G493" t="s">
        <v>714</v>
      </c>
      <c r="H493" t="s">
        <v>8</v>
      </c>
      <c r="I493" t="s">
        <v>707</v>
      </c>
      <c r="J493" t="s">
        <v>1728</v>
      </c>
      <c r="K493" t="s">
        <v>3209</v>
      </c>
      <c r="L493" t="str">
        <f>LEFT(TMODELO[[#This Row],[Genero]],1)</f>
        <v>F</v>
      </c>
    </row>
    <row r="494" spans="1:12">
      <c r="A494" t="s">
        <v>11</v>
      </c>
      <c r="B494" t="s">
        <v>3206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001027605012.1.1.1.01</v>
      </c>
      <c r="F494" s="42" t="s">
        <v>1403</v>
      </c>
      <c r="G494" t="s">
        <v>964</v>
      </c>
      <c r="H494" t="s">
        <v>902</v>
      </c>
      <c r="I494" t="s">
        <v>965</v>
      </c>
      <c r="J494" t="s">
        <v>1737</v>
      </c>
      <c r="K494" t="s">
        <v>3209</v>
      </c>
      <c r="L494" t="str">
        <f>LEFT(TMODELO[[#This Row],[Genero]],1)</f>
        <v>F</v>
      </c>
    </row>
    <row r="495" spans="1:12">
      <c r="A495" t="s">
        <v>11</v>
      </c>
      <c r="B495" t="s">
        <v>3206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001028726602.1.1.1.01</v>
      </c>
      <c r="F495" s="42" t="s">
        <v>2227</v>
      </c>
      <c r="G495" t="s">
        <v>947</v>
      </c>
      <c r="H495" t="s">
        <v>948</v>
      </c>
      <c r="I495" t="s">
        <v>1982</v>
      </c>
      <c r="J495" t="s">
        <v>1689</v>
      </c>
      <c r="K495" t="s">
        <v>3209</v>
      </c>
      <c r="L495" t="str">
        <f>LEFT(TMODELO[[#This Row],[Genero]],1)</f>
        <v>F</v>
      </c>
    </row>
    <row r="496" spans="1:12">
      <c r="A496" t="s">
        <v>11</v>
      </c>
      <c r="B496" t="s">
        <v>3206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001028934762.1.1.1.01</v>
      </c>
      <c r="F496" s="42" t="s">
        <v>2123</v>
      </c>
      <c r="G496" t="s">
        <v>1759</v>
      </c>
      <c r="H496" t="s">
        <v>102</v>
      </c>
      <c r="I496" t="s">
        <v>294</v>
      </c>
      <c r="J496" t="s">
        <v>1688</v>
      </c>
      <c r="K496" t="s">
        <v>3208</v>
      </c>
      <c r="L496" t="str">
        <f>LEFT(TMODELO[[#This Row],[Genero]],1)</f>
        <v>M</v>
      </c>
    </row>
    <row r="497" spans="1:12">
      <c r="A497" t="s">
        <v>11</v>
      </c>
      <c r="B497" t="s">
        <v>3206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001029203602.1.1.1.01</v>
      </c>
      <c r="F497" s="42" t="s">
        <v>2221</v>
      </c>
      <c r="G497" t="s">
        <v>718</v>
      </c>
      <c r="H497" t="s">
        <v>8</v>
      </c>
      <c r="I497" t="s">
        <v>707</v>
      </c>
      <c r="J497" t="s">
        <v>1728</v>
      </c>
      <c r="K497" t="s">
        <v>3209</v>
      </c>
      <c r="L497" t="str">
        <f>LEFT(TMODELO[[#This Row],[Genero]],1)</f>
        <v>F</v>
      </c>
    </row>
    <row r="498" spans="1:12">
      <c r="A498" t="s">
        <v>11</v>
      </c>
      <c r="B498" t="s">
        <v>3206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001030019622.1.1.1.01</v>
      </c>
      <c r="F498" s="42" t="s">
        <v>2119</v>
      </c>
      <c r="G498" t="s">
        <v>1130</v>
      </c>
      <c r="H498" t="s">
        <v>135</v>
      </c>
      <c r="I498" t="s">
        <v>603</v>
      </c>
      <c r="J498" t="s">
        <v>1718</v>
      </c>
      <c r="K498" t="s">
        <v>3208</v>
      </c>
      <c r="L498" t="str">
        <f>LEFT(TMODELO[[#This Row],[Genero]],1)</f>
        <v>M</v>
      </c>
    </row>
    <row r="499" spans="1:12">
      <c r="A499" t="s">
        <v>11</v>
      </c>
      <c r="B499" t="s">
        <v>3206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001030221252.1.1.1.01</v>
      </c>
      <c r="F499" s="42" t="s">
        <v>1341</v>
      </c>
      <c r="G499" t="s">
        <v>302</v>
      </c>
      <c r="H499" t="s">
        <v>296</v>
      </c>
      <c r="I499" t="s">
        <v>294</v>
      </c>
      <c r="J499" t="s">
        <v>1688</v>
      </c>
      <c r="K499" t="s">
        <v>3208</v>
      </c>
      <c r="L499" t="str">
        <f>LEFT(TMODELO[[#This Row],[Genero]],1)</f>
        <v>M</v>
      </c>
    </row>
    <row r="500" spans="1:12">
      <c r="A500" t="s">
        <v>11</v>
      </c>
      <c r="B500" t="s">
        <v>3206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001030624442.1.1.1.01</v>
      </c>
      <c r="F500" s="42" t="s">
        <v>1328</v>
      </c>
      <c r="G500" t="s">
        <v>198</v>
      </c>
      <c r="H500" t="s">
        <v>199</v>
      </c>
      <c r="I500" t="s">
        <v>196</v>
      </c>
      <c r="J500" t="s">
        <v>1732</v>
      </c>
      <c r="K500" t="s">
        <v>3208</v>
      </c>
      <c r="L500" t="str">
        <f>LEFT(TMODELO[[#This Row],[Genero]],1)</f>
        <v>M</v>
      </c>
    </row>
    <row r="501" spans="1:12">
      <c r="A501" t="s">
        <v>11</v>
      </c>
      <c r="B501" t="s">
        <v>3206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001031062582.1.1.1.01</v>
      </c>
      <c r="F501" s="42" t="s">
        <v>2081</v>
      </c>
      <c r="G501" t="s">
        <v>728</v>
      </c>
      <c r="H501" t="s">
        <v>135</v>
      </c>
      <c r="I501" t="s">
        <v>724</v>
      </c>
      <c r="J501" t="s">
        <v>1691</v>
      </c>
      <c r="K501" t="s">
        <v>3208</v>
      </c>
      <c r="L501" t="str">
        <f>LEFT(TMODELO[[#This Row],[Genero]],1)</f>
        <v>M</v>
      </c>
    </row>
    <row r="502" spans="1:12">
      <c r="A502" t="s">
        <v>11</v>
      </c>
      <c r="B502" t="s">
        <v>3206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001031797352.1.1.1.01</v>
      </c>
      <c r="F502" s="42" t="s">
        <v>3118</v>
      </c>
      <c r="G502" t="s">
        <v>3133</v>
      </c>
      <c r="H502" t="s">
        <v>32</v>
      </c>
      <c r="I502" t="s">
        <v>968</v>
      </c>
      <c r="J502" t="s">
        <v>1730</v>
      </c>
      <c r="K502" t="s">
        <v>3209</v>
      </c>
      <c r="L502" t="str">
        <f>LEFT(TMODELO[[#This Row],[Genero]],1)</f>
        <v>F</v>
      </c>
    </row>
    <row r="503" spans="1:12">
      <c r="A503" t="s">
        <v>11</v>
      </c>
      <c r="B503" t="s">
        <v>3206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001031943872.1.1.1.01</v>
      </c>
      <c r="F503" s="42" t="s">
        <v>2288</v>
      </c>
      <c r="G503" t="s">
        <v>955</v>
      </c>
      <c r="H503" t="s">
        <v>316</v>
      </c>
      <c r="I503" t="s">
        <v>1982</v>
      </c>
      <c r="J503" t="s">
        <v>1689</v>
      </c>
      <c r="K503" t="s">
        <v>3209</v>
      </c>
      <c r="L503" t="str">
        <f>LEFT(TMODELO[[#This Row],[Genero]],1)</f>
        <v>F</v>
      </c>
    </row>
    <row r="504" spans="1:12">
      <c r="A504" t="s">
        <v>11</v>
      </c>
      <c r="B504" t="s">
        <v>3206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001033283652.1.1.1.01</v>
      </c>
      <c r="F504" s="42" t="s">
        <v>1321</v>
      </c>
      <c r="G504" t="s">
        <v>970</v>
      </c>
      <c r="H504" t="s">
        <v>971</v>
      </c>
      <c r="I504" t="s">
        <v>968</v>
      </c>
      <c r="J504" t="s">
        <v>1730</v>
      </c>
      <c r="K504" t="s">
        <v>3209</v>
      </c>
      <c r="L504" t="str">
        <f>LEFT(TMODELO[[#This Row],[Genero]],1)</f>
        <v>F</v>
      </c>
    </row>
    <row r="505" spans="1:12">
      <c r="A505" t="s">
        <v>11</v>
      </c>
      <c r="B505" t="s">
        <v>3206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001034171922.1.1.1.01</v>
      </c>
      <c r="F505" s="42" t="s">
        <v>1379</v>
      </c>
      <c r="G505" t="s">
        <v>806</v>
      </c>
      <c r="H505" t="s">
        <v>130</v>
      </c>
      <c r="I505" t="s">
        <v>1126</v>
      </c>
      <c r="J505" t="s">
        <v>1699</v>
      </c>
      <c r="K505" t="s">
        <v>3208</v>
      </c>
      <c r="L505" t="str">
        <f>LEFT(TMODELO[[#This Row],[Genero]],1)</f>
        <v>M</v>
      </c>
    </row>
    <row r="506" spans="1:12">
      <c r="A506" t="s">
        <v>11</v>
      </c>
      <c r="B506" t="s">
        <v>3206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001035289072.1.1.1.01</v>
      </c>
      <c r="F506" s="42" t="s">
        <v>1340</v>
      </c>
      <c r="G506" t="s">
        <v>710</v>
      </c>
      <c r="H506" t="s">
        <v>8</v>
      </c>
      <c r="I506" t="s">
        <v>707</v>
      </c>
      <c r="J506" t="s">
        <v>1728</v>
      </c>
      <c r="K506" t="s">
        <v>3209</v>
      </c>
      <c r="L506" t="str">
        <f>LEFT(TMODELO[[#This Row],[Genero]],1)</f>
        <v>F</v>
      </c>
    </row>
    <row r="507" spans="1:12">
      <c r="A507" t="s">
        <v>11</v>
      </c>
      <c r="B507" t="s">
        <v>3206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001035516022.1.1.1.01</v>
      </c>
      <c r="F507" s="42" t="s">
        <v>2180</v>
      </c>
      <c r="G507" t="s">
        <v>984</v>
      </c>
      <c r="H507" t="s">
        <v>8</v>
      </c>
      <c r="I507" t="s">
        <v>968</v>
      </c>
      <c r="J507" t="s">
        <v>1730</v>
      </c>
      <c r="K507" t="s">
        <v>3209</v>
      </c>
      <c r="L507" t="str">
        <f>LEFT(TMODELO[[#This Row],[Genero]],1)</f>
        <v>F</v>
      </c>
    </row>
    <row r="508" spans="1:12">
      <c r="A508" t="s">
        <v>11</v>
      </c>
      <c r="B508" t="s">
        <v>3206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001036013572.1.1.1.01</v>
      </c>
      <c r="F508" s="42" t="s">
        <v>1353</v>
      </c>
      <c r="G508" t="s">
        <v>795</v>
      </c>
      <c r="H508" t="s">
        <v>27</v>
      </c>
      <c r="I508" t="s">
        <v>1126</v>
      </c>
      <c r="J508" t="s">
        <v>1699</v>
      </c>
      <c r="K508" t="s">
        <v>3208</v>
      </c>
      <c r="L508" t="str">
        <f>LEFT(TMODELO[[#This Row],[Genero]],1)</f>
        <v>M</v>
      </c>
    </row>
    <row r="509" spans="1:12">
      <c r="A509" t="s">
        <v>11</v>
      </c>
      <c r="B509" t="s">
        <v>3206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001036030152.1.1.1.01</v>
      </c>
      <c r="F509" s="42" t="s">
        <v>2212</v>
      </c>
      <c r="G509" t="s">
        <v>990</v>
      </c>
      <c r="H509" t="s">
        <v>462</v>
      </c>
      <c r="I509" t="s">
        <v>968</v>
      </c>
      <c r="J509" t="s">
        <v>1730</v>
      </c>
      <c r="K509" t="s">
        <v>3208</v>
      </c>
      <c r="L509" t="str">
        <f>LEFT(TMODELO[[#This Row],[Genero]],1)</f>
        <v>M</v>
      </c>
    </row>
    <row r="510" spans="1:12">
      <c r="A510" t="s">
        <v>11</v>
      </c>
      <c r="B510" t="s">
        <v>3206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001036490002.1.1.1.01</v>
      </c>
      <c r="F510" s="42" t="s">
        <v>2128</v>
      </c>
      <c r="G510" t="s">
        <v>789</v>
      </c>
      <c r="H510" t="s">
        <v>42</v>
      </c>
      <c r="I510" t="s">
        <v>1126</v>
      </c>
      <c r="J510" t="s">
        <v>1699</v>
      </c>
      <c r="K510" t="s">
        <v>3208</v>
      </c>
      <c r="L510" t="str">
        <f>LEFT(TMODELO[[#This Row],[Genero]],1)</f>
        <v>M</v>
      </c>
    </row>
    <row r="511" spans="1:12">
      <c r="A511" t="s">
        <v>11</v>
      </c>
      <c r="B511" t="s">
        <v>3206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001038541052.1.1.1.01</v>
      </c>
      <c r="F511" s="42" t="s">
        <v>1367</v>
      </c>
      <c r="G511" t="s">
        <v>988</v>
      </c>
      <c r="H511" t="s">
        <v>989</v>
      </c>
      <c r="I511" t="s">
        <v>968</v>
      </c>
      <c r="J511" t="s">
        <v>1730</v>
      </c>
      <c r="K511" t="s">
        <v>3209</v>
      </c>
      <c r="L511" t="str">
        <f>LEFT(TMODELO[[#This Row],[Genero]],1)</f>
        <v>F</v>
      </c>
    </row>
    <row r="512" spans="1:12">
      <c r="A512" t="s">
        <v>11</v>
      </c>
      <c r="B512" t="s">
        <v>3206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001039100302.1.1.1.01</v>
      </c>
      <c r="F512" s="42" t="s">
        <v>2097</v>
      </c>
      <c r="G512" t="s">
        <v>299</v>
      </c>
      <c r="H512" t="s">
        <v>300</v>
      </c>
      <c r="I512" t="s">
        <v>294</v>
      </c>
      <c r="J512" t="s">
        <v>1688</v>
      </c>
      <c r="K512" t="s">
        <v>3208</v>
      </c>
      <c r="L512" t="str">
        <f>LEFT(TMODELO[[#This Row],[Genero]],1)</f>
        <v>M</v>
      </c>
    </row>
    <row r="513" spans="1:12">
      <c r="A513" t="s">
        <v>11</v>
      </c>
      <c r="B513" t="s">
        <v>3206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001040001612.1.1.1.01</v>
      </c>
      <c r="F513" s="42" t="s">
        <v>2060</v>
      </c>
      <c r="G513" t="s">
        <v>776</v>
      </c>
      <c r="H513" t="s">
        <v>407</v>
      </c>
      <c r="I513" t="s">
        <v>1126</v>
      </c>
      <c r="J513" t="s">
        <v>1699</v>
      </c>
      <c r="K513" t="s">
        <v>3209</v>
      </c>
      <c r="L513" t="str">
        <f>LEFT(TMODELO[[#This Row],[Genero]],1)</f>
        <v>F</v>
      </c>
    </row>
    <row r="514" spans="1:12">
      <c r="A514" t="s">
        <v>11</v>
      </c>
      <c r="B514" t="s">
        <v>3206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001040330482.1.1.1.01</v>
      </c>
      <c r="F514" s="42" t="s">
        <v>1392</v>
      </c>
      <c r="G514" t="s">
        <v>1001</v>
      </c>
      <c r="H514" t="s">
        <v>1269</v>
      </c>
      <c r="I514" t="s">
        <v>968</v>
      </c>
      <c r="J514" t="s">
        <v>1730</v>
      </c>
      <c r="K514" t="s">
        <v>3209</v>
      </c>
      <c r="L514" t="str">
        <f>LEFT(TMODELO[[#This Row],[Genero]],1)</f>
        <v>F</v>
      </c>
    </row>
    <row r="515" spans="1:12">
      <c r="A515" t="s">
        <v>11</v>
      </c>
      <c r="B515" t="s">
        <v>3206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001040980252.1.1.1.01</v>
      </c>
      <c r="F515" s="42" t="s">
        <v>2133</v>
      </c>
      <c r="G515" t="s">
        <v>790</v>
      </c>
      <c r="H515" t="s">
        <v>8</v>
      </c>
      <c r="I515" t="s">
        <v>1126</v>
      </c>
      <c r="J515" t="s">
        <v>1699</v>
      </c>
      <c r="K515" t="s">
        <v>3209</v>
      </c>
      <c r="L515" t="str">
        <f>LEFT(TMODELO[[#This Row],[Genero]],1)</f>
        <v>F</v>
      </c>
    </row>
    <row r="516" spans="1:12">
      <c r="A516" t="s">
        <v>11</v>
      </c>
      <c r="B516" t="s">
        <v>3206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001041086422.1.1.1.01</v>
      </c>
      <c r="F516" s="42" t="s">
        <v>2183</v>
      </c>
      <c r="G516" t="s">
        <v>797</v>
      </c>
      <c r="H516" t="s">
        <v>8</v>
      </c>
      <c r="I516" t="s">
        <v>1126</v>
      </c>
      <c r="J516" t="s">
        <v>1699</v>
      </c>
      <c r="K516" t="s">
        <v>3209</v>
      </c>
      <c r="L516" t="str">
        <f>LEFT(TMODELO[[#This Row],[Genero]],1)</f>
        <v>F</v>
      </c>
    </row>
    <row r="517" spans="1:12">
      <c r="A517" t="s">
        <v>11</v>
      </c>
      <c r="B517" t="s">
        <v>3206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001041124872.1.1.1.01</v>
      </c>
      <c r="F517" s="42" t="s">
        <v>1867</v>
      </c>
      <c r="G517" t="s">
        <v>1866</v>
      </c>
      <c r="H517" t="s">
        <v>3234</v>
      </c>
      <c r="I517" t="s">
        <v>212</v>
      </c>
      <c r="J517" t="s">
        <v>3212</v>
      </c>
      <c r="K517" t="s">
        <v>3208</v>
      </c>
      <c r="L517" t="str">
        <f>LEFT(TMODELO[[#This Row],[Genero]],1)</f>
        <v>M</v>
      </c>
    </row>
    <row r="518" spans="1:12">
      <c r="A518" t="s">
        <v>11</v>
      </c>
      <c r="B518" t="s">
        <v>3206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001041647772.1.1.1.01</v>
      </c>
      <c r="F518" s="42" t="s">
        <v>1355</v>
      </c>
      <c r="G518" t="s">
        <v>796</v>
      </c>
      <c r="H518" t="s">
        <v>514</v>
      </c>
      <c r="I518" t="s">
        <v>1126</v>
      </c>
      <c r="J518" t="s">
        <v>1699</v>
      </c>
      <c r="K518" t="s">
        <v>3209</v>
      </c>
      <c r="L518" t="str">
        <f>LEFT(TMODELO[[#This Row],[Genero]],1)</f>
        <v>F</v>
      </c>
    </row>
    <row r="519" spans="1:12">
      <c r="A519" t="s">
        <v>11</v>
      </c>
      <c r="B519" t="s">
        <v>3206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001042680732.1.1.1.01</v>
      </c>
      <c r="F519" s="42" t="s">
        <v>2098</v>
      </c>
      <c r="G519" t="s">
        <v>202</v>
      </c>
      <c r="H519" t="s">
        <v>92</v>
      </c>
      <c r="I519" t="s">
        <v>196</v>
      </c>
      <c r="J519" t="s">
        <v>1732</v>
      </c>
      <c r="K519" t="s">
        <v>3208</v>
      </c>
      <c r="L519" t="str">
        <f>LEFT(TMODELO[[#This Row],[Genero]],1)</f>
        <v>M</v>
      </c>
    </row>
    <row r="520" spans="1:12">
      <c r="A520" t="s">
        <v>11</v>
      </c>
      <c r="B520" t="s">
        <v>3206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001043070532.1.1.1.01</v>
      </c>
      <c r="F520" s="42" t="s">
        <v>2197</v>
      </c>
      <c r="G520" t="s">
        <v>713</v>
      </c>
      <c r="H520" t="s">
        <v>8</v>
      </c>
      <c r="I520" t="s">
        <v>707</v>
      </c>
      <c r="J520" t="s">
        <v>1728</v>
      </c>
      <c r="K520" t="s">
        <v>3209</v>
      </c>
      <c r="L520" t="str">
        <f>LEFT(TMODELO[[#This Row],[Genero]],1)</f>
        <v>F</v>
      </c>
    </row>
    <row r="521" spans="1:12">
      <c r="A521" t="s">
        <v>11</v>
      </c>
      <c r="B521" t="s">
        <v>3206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001043285472.1.1.1.01</v>
      </c>
      <c r="F521" s="42" t="s">
        <v>2235</v>
      </c>
      <c r="G521" t="s">
        <v>210</v>
      </c>
      <c r="H521" t="s">
        <v>27</v>
      </c>
      <c r="I521" t="s">
        <v>209</v>
      </c>
      <c r="J521" t="s">
        <v>1711</v>
      </c>
      <c r="K521" t="s">
        <v>3208</v>
      </c>
      <c r="L521" t="str">
        <f>LEFT(TMODELO[[#This Row],[Genero]],1)</f>
        <v>M</v>
      </c>
    </row>
    <row r="522" spans="1:12">
      <c r="A522" t="s">
        <v>11</v>
      </c>
      <c r="B522" t="s">
        <v>3206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001044529902.1.1.1.01</v>
      </c>
      <c r="F522" s="42" t="s">
        <v>1362</v>
      </c>
      <c r="G522" t="s">
        <v>3243</v>
      </c>
      <c r="H522" t="s">
        <v>270</v>
      </c>
      <c r="I522" t="s">
        <v>1991</v>
      </c>
      <c r="J522" t="s">
        <v>1738</v>
      </c>
      <c r="K522" t="s">
        <v>3209</v>
      </c>
      <c r="L522" t="str">
        <f>LEFT(TMODELO[[#This Row],[Genero]],1)</f>
        <v>F</v>
      </c>
    </row>
    <row r="523" spans="1:12">
      <c r="A523" t="s">
        <v>11</v>
      </c>
      <c r="B523" t="s">
        <v>3206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001046412612.1.1.1.01</v>
      </c>
      <c r="F523" s="42" t="s">
        <v>1342</v>
      </c>
      <c r="G523" t="s">
        <v>192</v>
      </c>
      <c r="H523" t="s">
        <v>1974</v>
      </c>
      <c r="I523" t="s">
        <v>193</v>
      </c>
      <c r="J523" t="s">
        <v>1739</v>
      </c>
      <c r="K523" t="s">
        <v>3209</v>
      </c>
      <c r="L523" t="str">
        <f>LEFT(TMODELO[[#This Row],[Genero]],1)</f>
        <v>F</v>
      </c>
    </row>
    <row r="524" spans="1:12">
      <c r="A524" t="s">
        <v>11</v>
      </c>
      <c r="B524" t="s">
        <v>3206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001046926292.1.1.1.01</v>
      </c>
      <c r="F524" s="42" t="s">
        <v>2099</v>
      </c>
      <c r="G524" t="s">
        <v>684</v>
      </c>
      <c r="H524" t="s">
        <v>685</v>
      </c>
      <c r="I524" t="s">
        <v>196</v>
      </c>
      <c r="J524" t="s">
        <v>1732</v>
      </c>
      <c r="K524" t="s">
        <v>3208</v>
      </c>
      <c r="L524" t="str">
        <f>LEFT(TMODELO[[#This Row],[Genero]],1)</f>
        <v>M</v>
      </c>
    </row>
    <row r="525" spans="1:12">
      <c r="A525" t="s">
        <v>11</v>
      </c>
      <c r="B525" t="s">
        <v>3206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001047295042.1.1.1.01</v>
      </c>
      <c r="F525" s="42" t="s">
        <v>1366</v>
      </c>
      <c r="G525" t="s">
        <v>987</v>
      </c>
      <c r="H525" t="s">
        <v>498</v>
      </c>
      <c r="I525" t="s">
        <v>968</v>
      </c>
      <c r="J525" t="s">
        <v>1730</v>
      </c>
      <c r="K525" t="s">
        <v>3209</v>
      </c>
      <c r="L525" t="str">
        <f>LEFT(TMODELO[[#This Row],[Genero]],1)</f>
        <v>F</v>
      </c>
    </row>
    <row r="526" spans="1:12">
      <c r="A526" t="s">
        <v>11</v>
      </c>
      <c r="B526" t="s">
        <v>3206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001048237862.1.1.1.01</v>
      </c>
      <c r="F526" s="42" t="s">
        <v>2316</v>
      </c>
      <c r="G526" t="s">
        <v>959</v>
      </c>
      <c r="H526" t="s">
        <v>77</v>
      </c>
      <c r="I526" t="s">
        <v>1982</v>
      </c>
      <c r="J526" t="s">
        <v>1689</v>
      </c>
      <c r="K526" t="s">
        <v>3209</v>
      </c>
      <c r="L526" t="str">
        <f>LEFT(TMODELO[[#This Row],[Genero]],1)</f>
        <v>F</v>
      </c>
    </row>
    <row r="527" spans="1:12">
      <c r="A527" t="s">
        <v>11</v>
      </c>
      <c r="B527" t="s">
        <v>3206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001048783842.1.1.1.01</v>
      </c>
      <c r="F527" s="42" t="s">
        <v>2301</v>
      </c>
      <c r="G527" t="s">
        <v>3252</v>
      </c>
      <c r="H527" t="s">
        <v>132</v>
      </c>
      <c r="I527" t="s">
        <v>1126</v>
      </c>
      <c r="J527" t="s">
        <v>1699</v>
      </c>
      <c r="K527" t="s">
        <v>3208</v>
      </c>
      <c r="L527" t="str">
        <f>LEFT(TMODELO[[#This Row],[Genero]],1)</f>
        <v>M</v>
      </c>
    </row>
    <row r="528" spans="1:12">
      <c r="A528" t="s">
        <v>11</v>
      </c>
      <c r="B528" t="s">
        <v>3206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001049400932.1.1.1.01</v>
      </c>
      <c r="F528" s="42" t="s">
        <v>2051</v>
      </c>
      <c r="G528" t="s">
        <v>702</v>
      </c>
      <c r="H528" t="s">
        <v>30</v>
      </c>
      <c r="I528" t="s">
        <v>703</v>
      </c>
      <c r="J528" t="s">
        <v>1740</v>
      </c>
      <c r="K528" t="s">
        <v>3208</v>
      </c>
      <c r="L528" t="str">
        <f>LEFT(TMODELO[[#This Row],[Genero]],1)</f>
        <v>M</v>
      </c>
    </row>
    <row r="529" spans="1:12">
      <c r="A529" t="s">
        <v>11</v>
      </c>
      <c r="B529" t="s">
        <v>3206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001051023392.1.1.1.01</v>
      </c>
      <c r="F529" s="42" t="s">
        <v>1323</v>
      </c>
      <c r="G529" t="s">
        <v>287</v>
      </c>
      <c r="H529" t="s">
        <v>1865</v>
      </c>
      <c r="I529" t="s">
        <v>288</v>
      </c>
      <c r="J529" t="s">
        <v>1741</v>
      </c>
      <c r="K529" t="s">
        <v>3209</v>
      </c>
      <c r="L529" t="str">
        <f>LEFT(TMODELO[[#This Row],[Genero]],1)</f>
        <v>F</v>
      </c>
    </row>
    <row r="530" spans="1:12">
      <c r="A530" t="s">
        <v>11</v>
      </c>
      <c r="B530" t="s">
        <v>3206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001053717022.1.1.1.01</v>
      </c>
      <c r="F530" s="42" t="s">
        <v>2102</v>
      </c>
      <c r="G530" t="s">
        <v>1272</v>
      </c>
      <c r="H530" t="s">
        <v>130</v>
      </c>
      <c r="I530" t="s">
        <v>1126</v>
      </c>
      <c r="J530" t="s">
        <v>1699</v>
      </c>
      <c r="K530" t="s">
        <v>3208</v>
      </c>
      <c r="L530" t="str">
        <f>LEFT(TMODELO[[#This Row],[Genero]],1)</f>
        <v>M</v>
      </c>
    </row>
    <row r="531" spans="1:12">
      <c r="A531" t="s">
        <v>11</v>
      </c>
      <c r="B531" t="s">
        <v>3206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001054582362.1.1.1.01</v>
      </c>
      <c r="F531" s="42" t="s">
        <v>1402</v>
      </c>
      <c r="G531" t="s">
        <v>1003</v>
      </c>
      <c r="H531" t="s">
        <v>32</v>
      </c>
      <c r="I531" t="s">
        <v>968</v>
      </c>
      <c r="J531" t="s">
        <v>1730</v>
      </c>
      <c r="K531" t="s">
        <v>3209</v>
      </c>
      <c r="L531" t="str">
        <f>LEFT(TMODELO[[#This Row],[Genero]],1)</f>
        <v>F</v>
      </c>
    </row>
    <row r="532" spans="1:12">
      <c r="A532" t="s">
        <v>11</v>
      </c>
      <c r="B532" t="s">
        <v>3206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001054677082.1.1.1.01</v>
      </c>
      <c r="F532" s="42" t="s">
        <v>1389</v>
      </c>
      <c r="G532" t="s">
        <v>612</v>
      </c>
      <c r="H532" t="s">
        <v>110</v>
      </c>
      <c r="I532" t="s">
        <v>603</v>
      </c>
      <c r="J532" t="s">
        <v>1718</v>
      </c>
      <c r="K532" t="s">
        <v>3208</v>
      </c>
      <c r="L532" t="str">
        <f>LEFT(TMODELO[[#This Row],[Genero]],1)</f>
        <v>M</v>
      </c>
    </row>
    <row r="533" spans="1:12">
      <c r="A533" t="s">
        <v>11</v>
      </c>
      <c r="B533" t="s">
        <v>3206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001054962102.1.1.1.01</v>
      </c>
      <c r="F533" s="42" t="s">
        <v>2052</v>
      </c>
      <c r="G533" t="s">
        <v>279</v>
      </c>
      <c r="H533" t="s">
        <v>265</v>
      </c>
      <c r="I533" t="s">
        <v>280</v>
      </c>
      <c r="J533" t="s">
        <v>1731</v>
      </c>
      <c r="K533" t="s">
        <v>3209</v>
      </c>
      <c r="L533" t="str">
        <f>LEFT(TMODELO[[#This Row],[Genero]],1)</f>
        <v>F</v>
      </c>
    </row>
    <row r="534" spans="1:12">
      <c r="A534" t="s">
        <v>11</v>
      </c>
      <c r="B534" t="s">
        <v>3206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001056431342.1.1.1.01</v>
      </c>
      <c r="F534" s="42" t="s">
        <v>2067</v>
      </c>
      <c r="G534" t="s">
        <v>779</v>
      </c>
      <c r="H534" t="s">
        <v>780</v>
      </c>
      <c r="I534" t="s">
        <v>1126</v>
      </c>
      <c r="J534" t="s">
        <v>1699</v>
      </c>
      <c r="K534" t="s">
        <v>3208</v>
      </c>
      <c r="L534" t="str">
        <f>LEFT(TMODELO[[#This Row],[Genero]],1)</f>
        <v>M</v>
      </c>
    </row>
    <row r="535" spans="1:12">
      <c r="A535" t="s">
        <v>11</v>
      </c>
      <c r="B535" t="s">
        <v>3206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001056842112.1.1.1.01</v>
      </c>
      <c r="F535" s="42" t="s">
        <v>2188</v>
      </c>
      <c r="G535" t="s">
        <v>1088</v>
      </c>
      <c r="H535" t="s">
        <v>132</v>
      </c>
      <c r="I535" t="s">
        <v>239</v>
      </c>
      <c r="J535" t="s">
        <v>1733</v>
      </c>
      <c r="K535" t="s">
        <v>3209</v>
      </c>
      <c r="L535" t="str">
        <f>LEFT(TMODELO[[#This Row],[Genero]],1)</f>
        <v>F</v>
      </c>
    </row>
    <row r="536" spans="1:12">
      <c r="A536" t="s">
        <v>11</v>
      </c>
      <c r="B536" t="s">
        <v>3206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001057227972.1.1.1.01</v>
      </c>
      <c r="F536" s="42" t="s">
        <v>2086</v>
      </c>
      <c r="G536" t="s">
        <v>1271</v>
      </c>
      <c r="H536" t="s">
        <v>130</v>
      </c>
      <c r="I536" t="s">
        <v>1126</v>
      </c>
      <c r="J536" t="s">
        <v>1699</v>
      </c>
      <c r="K536" t="s">
        <v>3208</v>
      </c>
      <c r="L536" t="str">
        <f>LEFT(TMODELO[[#This Row],[Genero]],1)</f>
        <v>M</v>
      </c>
    </row>
    <row r="537" spans="1:12">
      <c r="A537" t="s">
        <v>11</v>
      </c>
      <c r="B537" t="s">
        <v>3206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001057597572.1.1.1.01</v>
      </c>
      <c r="F537" s="42" t="s">
        <v>2170</v>
      </c>
      <c r="G537" t="s">
        <v>319</v>
      </c>
      <c r="H537" t="s">
        <v>199</v>
      </c>
      <c r="I537" t="s">
        <v>315</v>
      </c>
      <c r="J537" t="s">
        <v>1708</v>
      </c>
      <c r="K537" t="s">
        <v>3208</v>
      </c>
      <c r="L537" t="str">
        <f>LEFT(TMODELO[[#This Row],[Genero]],1)</f>
        <v>M</v>
      </c>
    </row>
    <row r="538" spans="1:12">
      <c r="A538" t="s">
        <v>11</v>
      </c>
      <c r="B538" t="s">
        <v>3206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001062458222.1.1.1.01</v>
      </c>
      <c r="F538" s="42" t="s">
        <v>1400</v>
      </c>
      <c r="G538" t="s">
        <v>582</v>
      </c>
      <c r="H538" t="s">
        <v>8</v>
      </c>
      <c r="I538" t="s">
        <v>1987</v>
      </c>
      <c r="J538" t="s">
        <v>1696</v>
      </c>
      <c r="K538" t="s">
        <v>3209</v>
      </c>
      <c r="L538" t="str">
        <f>LEFT(TMODELO[[#This Row],[Genero]],1)</f>
        <v>F</v>
      </c>
    </row>
    <row r="539" spans="1:12">
      <c r="A539" t="s">
        <v>11</v>
      </c>
      <c r="B539" t="s">
        <v>3206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001062498732.1.1.1.01</v>
      </c>
      <c r="F539" s="42" t="s">
        <v>1374</v>
      </c>
      <c r="G539" t="s">
        <v>731</v>
      </c>
      <c r="H539" t="s">
        <v>732</v>
      </c>
      <c r="I539" t="s">
        <v>724</v>
      </c>
      <c r="J539" t="s">
        <v>1691</v>
      </c>
      <c r="K539" t="s">
        <v>3208</v>
      </c>
      <c r="L539" t="str">
        <f>LEFT(TMODELO[[#This Row],[Genero]],1)</f>
        <v>M</v>
      </c>
    </row>
    <row r="540" spans="1:12">
      <c r="A540" t="s">
        <v>11</v>
      </c>
      <c r="B540" t="s">
        <v>3206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001068339732.1.1.1.01</v>
      </c>
      <c r="F540" s="42" t="s">
        <v>2276</v>
      </c>
      <c r="G540" t="s">
        <v>954</v>
      </c>
      <c r="H540" t="s">
        <v>77</v>
      </c>
      <c r="I540" t="s">
        <v>1982</v>
      </c>
      <c r="J540" t="s">
        <v>1689</v>
      </c>
      <c r="K540" t="s">
        <v>3209</v>
      </c>
      <c r="L540" t="str">
        <f>LEFT(TMODELO[[#This Row],[Genero]],1)</f>
        <v>F</v>
      </c>
    </row>
    <row r="541" spans="1:12">
      <c r="A541" t="s">
        <v>11</v>
      </c>
      <c r="B541" t="s">
        <v>3206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001068565452.1.1.1.01</v>
      </c>
      <c r="F541" s="42" t="s">
        <v>2082</v>
      </c>
      <c r="G541" t="s">
        <v>709</v>
      </c>
      <c r="H541" t="s">
        <v>8</v>
      </c>
      <c r="I541" t="s">
        <v>707</v>
      </c>
      <c r="J541" t="s">
        <v>1728</v>
      </c>
      <c r="K541" t="s">
        <v>3209</v>
      </c>
      <c r="L541" t="str">
        <f>LEFT(TMODELO[[#This Row],[Genero]],1)</f>
        <v>F</v>
      </c>
    </row>
    <row r="542" spans="1:12">
      <c r="A542" t="s">
        <v>11</v>
      </c>
      <c r="B542" t="s">
        <v>3206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001070683142.1.1.1.01</v>
      </c>
      <c r="F542" s="42" t="s">
        <v>3119</v>
      </c>
      <c r="G542" t="s">
        <v>3134</v>
      </c>
      <c r="H542" t="s">
        <v>42</v>
      </c>
      <c r="I542" t="s">
        <v>1982</v>
      </c>
      <c r="J542" t="s">
        <v>1689</v>
      </c>
      <c r="K542" t="s">
        <v>3208</v>
      </c>
      <c r="L542" t="str">
        <f>LEFT(TMODELO[[#This Row],[Genero]],1)</f>
        <v>M</v>
      </c>
    </row>
    <row r="543" spans="1:12">
      <c r="A543" t="s">
        <v>11</v>
      </c>
      <c r="B543" t="s">
        <v>3206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001072269122.1.1.1.01</v>
      </c>
      <c r="F543" s="42" t="s">
        <v>3319</v>
      </c>
      <c r="G543" t="s">
        <v>3301</v>
      </c>
      <c r="H543" t="s">
        <v>8</v>
      </c>
      <c r="I543" t="s">
        <v>272</v>
      </c>
      <c r="J543" t="s">
        <v>1707</v>
      </c>
      <c r="K543" t="s">
        <v>3209</v>
      </c>
      <c r="L543" t="str">
        <f>LEFT(TMODELO[[#This Row],[Genero]],1)</f>
        <v>F</v>
      </c>
    </row>
    <row r="544" spans="1:12">
      <c r="A544" t="s">
        <v>11</v>
      </c>
      <c r="B544" t="s">
        <v>3206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001072328292.1.1.1.01</v>
      </c>
      <c r="F544" s="42" t="s">
        <v>2237</v>
      </c>
      <c r="G544" t="s">
        <v>2003</v>
      </c>
      <c r="H544" t="s">
        <v>298</v>
      </c>
      <c r="I544" t="s">
        <v>1982</v>
      </c>
      <c r="J544" t="s">
        <v>1689</v>
      </c>
      <c r="K544" t="s">
        <v>3208</v>
      </c>
      <c r="L544" t="str">
        <f>LEFT(TMODELO[[#This Row],[Genero]],1)</f>
        <v>M</v>
      </c>
    </row>
    <row r="545" spans="1:12">
      <c r="A545" t="s">
        <v>11</v>
      </c>
      <c r="B545" t="s">
        <v>3206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001073302012.1.1.1.01</v>
      </c>
      <c r="F545" s="42" t="s">
        <v>2252</v>
      </c>
      <c r="G545" t="s">
        <v>292</v>
      </c>
      <c r="H545" t="s">
        <v>84</v>
      </c>
      <c r="I545" t="s">
        <v>288</v>
      </c>
      <c r="J545" t="s">
        <v>1741</v>
      </c>
      <c r="K545" t="s">
        <v>3209</v>
      </c>
      <c r="L545" t="str">
        <f>LEFT(TMODELO[[#This Row],[Genero]],1)</f>
        <v>F</v>
      </c>
    </row>
    <row r="546" spans="1:12">
      <c r="A546" t="s">
        <v>11</v>
      </c>
      <c r="B546" t="s">
        <v>3206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001077137452.1.1.1.01</v>
      </c>
      <c r="F546" s="42" t="s">
        <v>2174</v>
      </c>
      <c r="G546" t="s">
        <v>1761</v>
      </c>
      <c r="H546" t="s">
        <v>1762</v>
      </c>
      <c r="I546" t="s">
        <v>724</v>
      </c>
      <c r="J546" t="s">
        <v>1691</v>
      </c>
      <c r="K546" t="s">
        <v>3208</v>
      </c>
      <c r="L546" t="str">
        <f>LEFT(TMODELO[[#This Row],[Genero]],1)</f>
        <v>M</v>
      </c>
    </row>
    <row r="547" spans="1:12">
      <c r="A547" t="s">
        <v>11</v>
      </c>
      <c r="B547" t="s">
        <v>3206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001078824172.1.1.1.01</v>
      </c>
      <c r="F547" s="42" t="s">
        <v>2243</v>
      </c>
      <c r="G547" t="s">
        <v>809</v>
      </c>
      <c r="H547" t="s">
        <v>130</v>
      </c>
      <c r="I547" t="s">
        <v>1126</v>
      </c>
      <c r="J547" t="s">
        <v>1699</v>
      </c>
      <c r="K547" t="s">
        <v>3208</v>
      </c>
      <c r="L547" t="str">
        <f>LEFT(TMODELO[[#This Row],[Genero]],1)</f>
        <v>M</v>
      </c>
    </row>
    <row r="548" spans="1:12">
      <c r="A548" t="s">
        <v>11</v>
      </c>
      <c r="B548" t="s">
        <v>3206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001080270612.1.1.1.01</v>
      </c>
      <c r="F548" s="42" t="s">
        <v>1398</v>
      </c>
      <c r="G548" t="s">
        <v>701</v>
      </c>
      <c r="H548" t="s">
        <v>132</v>
      </c>
      <c r="I548" t="s">
        <v>700</v>
      </c>
      <c r="J548" t="s">
        <v>1744</v>
      </c>
      <c r="K548" t="s">
        <v>3209</v>
      </c>
      <c r="L548" t="str">
        <f>LEFT(TMODELO[[#This Row],[Genero]],1)</f>
        <v>F</v>
      </c>
    </row>
    <row r="549" spans="1:12">
      <c r="A549" t="s">
        <v>11</v>
      </c>
      <c r="B549" t="s">
        <v>3206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001080297112.1.1.1.01</v>
      </c>
      <c r="F549" s="42" t="s">
        <v>1373</v>
      </c>
      <c r="G549" t="s">
        <v>717</v>
      </c>
      <c r="H549" t="s">
        <v>481</v>
      </c>
      <c r="I549" t="s">
        <v>707</v>
      </c>
      <c r="J549" t="s">
        <v>1728</v>
      </c>
      <c r="K549" t="s">
        <v>3208</v>
      </c>
      <c r="L549" t="str">
        <f>LEFT(TMODELO[[#This Row],[Genero]],1)</f>
        <v>M</v>
      </c>
    </row>
    <row r="550" spans="1:12">
      <c r="A550" t="s">
        <v>11</v>
      </c>
      <c r="B550" t="s">
        <v>3206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001082414152.1.1.1.01</v>
      </c>
      <c r="F550" s="42" t="s">
        <v>2142</v>
      </c>
      <c r="G550" t="s">
        <v>930</v>
      </c>
      <c r="H550" t="s">
        <v>584</v>
      </c>
      <c r="I550" t="s">
        <v>1982</v>
      </c>
      <c r="J550" t="s">
        <v>1689</v>
      </c>
      <c r="K550" t="s">
        <v>3208</v>
      </c>
      <c r="L550" t="str">
        <f>LEFT(TMODELO[[#This Row],[Genero]],1)</f>
        <v>M</v>
      </c>
    </row>
    <row r="551" spans="1:12">
      <c r="A551" t="s">
        <v>11</v>
      </c>
      <c r="B551" t="s">
        <v>3206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001082682692.1.1.1.01</v>
      </c>
      <c r="F551" s="42" t="s">
        <v>1344</v>
      </c>
      <c r="G551" t="s">
        <v>977</v>
      </c>
      <c r="H551" t="s">
        <v>309</v>
      </c>
      <c r="I551" t="s">
        <v>1126</v>
      </c>
      <c r="J551" t="s">
        <v>1699</v>
      </c>
      <c r="K551" t="s">
        <v>3209</v>
      </c>
      <c r="L551" t="str">
        <f>LEFT(TMODELO[[#This Row],[Genero]],1)</f>
        <v>F</v>
      </c>
    </row>
    <row r="552" spans="1:12">
      <c r="A552" t="s">
        <v>11</v>
      </c>
      <c r="B552" t="s">
        <v>3206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001085598322.1.1.1.01</v>
      </c>
      <c r="F552" s="42" t="s">
        <v>2066</v>
      </c>
      <c r="G552" t="s">
        <v>200</v>
      </c>
      <c r="H552" t="s">
        <v>201</v>
      </c>
      <c r="I552" t="s">
        <v>196</v>
      </c>
      <c r="J552" t="s">
        <v>1732</v>
      </c>
      <c r="K552" t="s">
        <v>3208</v>
      </c>
      <c r="L552" t="str">
        <f>LEFT(TMODELO[[#This Row],[Genero]],1)</f>
        <v>M</v>
      </c>
    </row>
    <row r="553" spans="1:12">
      <c r="A553" t="s">
        <v>11</v>
      </c>
      <c r="B553" t="s">
        <v>3206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001087100052.1.1.1.01</v>
      </c>
      <c r="F553" s="42" t="s">
        <v>2214</v>
      </c>
      <c r="G553" t="s">
        <v>945</v>
      </c>
      <c r="H553" t="s">
        <v>32</v>
      </c>
      <c r="I553" t="s">
        <v>1982</v>
      </c>
      <c r="J553" t="s">
        <v>1689</v>
      </c>
      <c r="K553" t="s">
        <v>3209</v>
      </c>
      <c r="L553" t="str">
        <f>LEFT(TMODELO[[#This Row],[Genero]],1)</f>
        <v>F</v>
      </c>
    </row>
    <row r="554" spans="1:12">
      <c r="A554" t="s">
        <v>11</v>
      </c>
      <c r="B554" t="s">
        <v>3206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001088249962.1.1.1.01</v>
      </c>
      <c r="F554" s="42" t="s">
        <v>1360</v>
      </c>
      <c r="G554" t="s">
        <v>237</v>
      </c>
      <c r="H554" t="s">
        <v>132</v>
      </c>
      <c r="I554" t="s">
        <v>235</v>
      </c>
      <c r="J554" t="s">
        <v>1695</v>
      </c>
      <c r="K554" t="s">
        <v>3209</v>
      </c>
      <c r="L554" t="str">
        <f>LEFT(TMODELO[[#This Row],[Genero]],1)</f>
        <v>F</v>
      </c>
    </row>
    <row r="555" spans="1:12">
      <c r="A555" t="s">
        <v>11</v>
      </c>
      <c r="B555" t="s">
        <v>3206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001089569882.1.1.1.01</v>
      </c>
      <c r="F555" s="42" t="s">
        <v>1348</v>
      </c>
      <c r="G555" t="s">
        <v>289</v>
      </c>
      <c r="H555" t="s">
        <v>290</v>
      </c>
      <c r="I555" t="s">
        <v>288</v>
      </c>
      <c r="J555" t="s">
        <v>1741</v>
      </c>
      <c r="K555" t="s">
        <v>3209</v>
      </c>
      <c r="L555" t="str">
        <f>LEFT(TMODELO[[#This Row],[Genero]],1)</f>
        <v>F</v>
      </c>
    </row>
    <row r="556" spans="1:12">
      <c r="A556" t="s">
        <v>11</v>
      </c>
      <c r="B556" t="s">
        <v>3206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001089644462.1.1.1.01</v>
      </c>
      <c r="F556" s="42" t="s">
        <v>2064</v>
      </c>
      <c r="G556" t="s">
        <v>238</v>
      </c>
      <c r="H556" t="s">
        <v>8</v>
      </c>
      <c r="I556" t="s">
        <v>239</v>
      </c>
      <c r="J556" t="s">
        <v>1733</v>
      </c>
      <c r="K556" t="s">
        <v>3209</v>
      </c>
      <c r="L556" t="str">
        <f>LEFT(TMODELO[[#This Row],[Genero]],1)</f>
        <v>F</v>
      </c>
    </row>
    <row r="557" spans="1:12">
      <c r="A557" t="s">
        <v>11</v>
      </c>
      <c r="B557" t="s">
        <v>3206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001090313772.1.1.1.01</v>
      </c>
      <c r="F557" s="42" t="s">
        <v>2220</v>
      </c>
      <c r="G557" t="s">
        <v>208</v>
      </c>
      <c r="H557" t="s">
        <v>8</v>
      </c>
      <c r="I557" t="s">
        <v>209</v>
      </c>
      <c r="J557" t="s">
        <v>1711</v>
      </c>
      <c r="K557" t="s">
        <v>3209</v>
      </c>
      <c r="L557" t="str">
        <f>LEFT(TMODELO[[#This Row],[Genero]],1)</f>
        <v>F</v>
      </c>
    </row>
    <row r="558" spans="1:12">
      <c r="A558" t="s">
        <v>11</v>
      </c>
      <c r="B558" t="s">
        <v>3206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001090451382.1.1.1.01</v>
      </c>
      <c r="F558" s="42" t="s">
        <v>2124</v>
      </c>
      <c r="G558" t="s">
        <v>203</v>
      </c>
      <c r="H558" t="s">
        <v>92</v>
      </c>
      <c r="I558" t="s">
        <v>196</v>
      </c>
      <c r="J558" t="s">
        <v>1732</v>
      </c>
      <c r="K558" t="s">
        <v>3208</v>
      </c>
      <c r="L558" t="str">
        <f>LEFT(TMODELO[[#This Row],[Genero]],1)</f>
        <v>M</v>
      </c>
    </row>
    <row r="559" spans="1:12">
      <c r="A559" t="s">
        <v>11</v>
      </c>
      <c r="B559" t="s">
        <v>3206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001090991922.1.1.1.01</v>
      </c>
      <c r="F559" s="42" t="s">
        <v>2225</v>
      </c>
      <c r="G559" t="s">
        <v>946</v>
      </c>
      <c r="H559" t="s">
        <v>77</v>
      </c>
      <c r="I559" t="s">
        <v>1982</v>
      </c>
      <c r="J559" t="s">
        <v>1689</v>
      </c>
      <c r="K559" t="s">
        <v>3208</v>
      </c>
      <c r="L559" t="str">
        <f>LEFT(TMODELO[[#This Row],[Genero]],1)</f>
        <v>M</v>
      </c>
    </row>
    <row r="560" spans="1:12">
      <c r="A560" t="s">
        <v>11</v>
      </c>
      <c r="B560" t="s">
        <v>3206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001091123182.1.1.1.01</v>
      </c>
      <c r="F560" s="42" t="s">
        <v>1326</v>
      </c>
      <c r="G560" t="s">
        <v>725</v>
      </c>
      <c r="H560" t="s">
        <v>726</v>
      </c>
      <c r="I560" t="s">
        <v>724</v>
      </c>
      <c r="J560" t="s">
        <v>1691</v>
      </c>
      <c r="K560" t="s">
        <v>3208</v>
      </c>
      <c r="L560" t="str">
        <f>LEFT(TMODELO[[#This Row],[Genero]],1)</f>
        <v>M</v>
      </c>
    </row>
    <row r="561" spans="1:12">
      <c r="A561" t="s">
        <v>11</v>
      </c>
      <c r="B561" t="s">
        <v>3206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001091224812.1.1.1.01</v>
      </c>
      <c r="F561" s="42" t="s">
        <v>2254</v>
      </c>
      <c r="G561" t="s">
        <v>811</v>
      </c>
      <c r="H561" t="s">
        <v>130</v>
      </c>
      <c r="I561" t="s">
        <v>1126</v>
      </c>
      <c r="J561" t="s">
        <v>1699</v>
      </c>
      <c r="K561" t="s">
        <v>3208</v>
      </c>
      <c r="L561" t="str">
        <f>LEFT(TMODELO[[#This Row],[Genero]],1)</f>
        <v>M</v>
      </c>
    </row>
    <row r="562" spans="1:12">
      <c r="A562" t="s">
        <v>11</v>
      </c>
      <c r="B562" t="s">
        <v>3206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001092906842.1.1.1.01</v>
      </c>
      <c r="F562" s="42" t="s">
        <v>2245</v>
      </c>
      <c r="G562" t="s">
        <v>1156</v>
      </c>
      <c r="H562" t="s">
        <v>32</v>
      </c>
      <c r="I562" t="s">
        <v>1126</v>
      </c>
      <c r="J562" t="s">
        <v>1699</v>
      </c>
      <c r="K562" t="s">
        <v>3209</v>
      </c>
      <c r="L562" t="str">
        <f>LEFT(TMODELO[[#This Row],[Genero]],1)</f>
        <v>F</v>
      </c>
    </row>
    <row r="563" spans="1:12">
      <c r="A563" t="s">
        <v>11</v>
      </c>
      <c r="B563" t="s">
        <v>3206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001093379802.1.1.1.01</v>
      </c>
      <c r="F563" s="42" t="s">
        <v>1363</v>
      </c>
      <c r="G563" t="s">
        <v>231</v>
      </c>
      <c r="H563" t="s">
        <v>199</v>
      </c>
      <c r="I563" t="s">
        <v>1126</v>
      </c>
      <c r="J563" t="s">
        <v>1699</v>
      </c>
      <c r="K563" t="s">
        <v>3208</v>
      </c>
      <c r="L563" t="str">
        <f>LEFT(TMODELO[[#This Row],[Genero]],1)</f>
        <v>M</v>
      </c>
    </row>
    <row r="564" spans="1:12">
      <c r="A564" t="s">
        <v>11</v>
      </c>
      <c r="B564" t="s">
        <v>3206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001094096072.1.1.1.01</v>
      </c>
      <c r="F564" s="42" t="s">
        <v>2160</v>
      </c>
      <c r="G564" t="s">
        <v>1141</v>
      </c>
      <c r="H564" t="s">
        <v>32</v>
      </c>
      <c r="I564" t="s">
        <v>1982</v>
      </c>
      <c r="J564" t="s">
        <v>1689</v>
      </c>
      <c r="K564" t="s">
        <v>3208</v>
      </c>
      <c r="L564" t="str">
        <f>LEFT(TMODELO[[#This Row],[Genero]],1)</f>
        <v>M</v>
      </c>
    </row>
    <row r="565" spans="1:12">
      <c r="A565" t="s">
        <v>11</v>
      </c>
      <c r="B565" t="s">
        <v>3206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001094651792.1.1.1.01</v>
      </c>
      <c r="F565" s="42" t="s">
        <v>1390</v>
      </c>
      <c r="G565" t="s">
        <v>3250</v>
      </c>
      <c r="H565" t="s">
        <v>311</v>
      </c>
      <c r="I565" t="s">
        <v>1982</v>
      </c>
      <c r="J565" t="s">
        <v>1689</v>
      </c>
      <c r="K565" t="s">
        <v>3209</v>
      </c>
      <c r="L565" t="str">
        <f>LEFT(TMODELO[[#This Row],[Genero]],1)</f>
        <v>F</v>
      </c>
    </row>
    <row r="566" spans="1:12">
      <c r="A566" t="s">
        <v>11</v>
      </c>
      <c r="B566" t="s">
        <v>3206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001095040842.1.1.1.01</v>
      </c>
      <c r="F566" s="42" t="s">
        <v>2103</v>
      </c>
      <c r="G566" t="s">
        <v>1129</v>
      </c>
      <c r="H566" t="s">
        <v>199</v>
      </c>
      <c r="I566" t="s">
        <v>315</v>
      </c>
      <c r="J566" t="s">
        <v>1708</v>
      </c>
      <c r="K566" t="s">
        <v>3208</v>
      </c>
      <c r="L566" t="str">
        <f>LEFT(TMODELO[[#This Row],[Genero]],1)</f>
        <v>M</v>
      </c>
    </row>
    <row r="567" spans="1:12">
      <c r="A567" t="s">
        <v>11</v>
      </c>
      <c r="B567" t="s">
        <v>3206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001095502772.1.1.1.01</v>
      </c>
      <c r="F567" s="42" t="s">
        <v>2151</v>
      </c>
      <c r="G567" t="s">
        <v>3240</v>
      </c>
      <c r="H567" t="s">
        <v>791</v>
      </c>
      <c r="I567" t="s">
        <v>968</v>
      </c>
      <c r="J567" t="s">
        <v>1730</v>
      </c>
      <c r="K567" t="s">
        <v>3209</v>
      </c>
      <c r="L567" t="str">
        <f>LEFT(TMODELO[[#This Row],[Genero]],1)</f>
        <v>F</v>
      </c>
    </row>
    <row r="568" spans="1:12">
      <c r="A568" t="s">
        <v>11</v>
      </c>
      <c r="B568" t="s">
        <v>3206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001097058482.1.1.1.01</v>
      </c>
      <c r="F568" s="42" t="s">
        <v>1399</v>
      </c>
      <c r="G568" t="s">
        <v>957</v>
      </c>
      <c r="H568" t="s">
        <v>369</v>
      </c>
      <c r="I568" t="s">
        <v>1982</v>
      </c>
      <c r="J568" t="s">
        <v>1689</v>
      </c>
      <c r="K568" t="s">
        <v>3209</v>
      </c>
      <c r="L568" t="str">
        <f>LEFT(TMODELO[[#This Row],[Genero]],1)</f>
        <v>F</v>
      </c>
    </row>
    <row r="569" spans="1:12">
      <c r="A569" t="s">
        <v>11</v>
      </c>
      <c r="B569" t="s">
        <v>3206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001097552802.1.1.1.01</v>
      </c>
      <c r="F569" s="42" t="s">
        <v>2172</v>
      </c>
      <c r="G569" t="s">
        <v>935</v>
      </c>
      <c r="H569" t="s">
        <v>936</v>
      </c>
      <c r="I569" t="s">
        <v>1982</v>
      </c>
      <c r="J569" t="s">
        <v>1689</v>
      </c>
      <c r="K569" t="s">
        <v>3208</v>
      </c>
      <c r="L569" t="str">
        <f>LEFT(TMODELO[[#This Row],[Genero]],1)</f>
        <v>M</v>
      </c>
    </row>
    <row r="570" spans="1:12">
      <c r="A570" t="s">
        <v>11</v>
      </c>
      <c r="B570" t="s">
        <v>3206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001098686872.1.1.1.01</v>
      </c>
      <c r="F570" s="42" t="s">
        <v>2146</v>
      </c>
      <c r="G570" t="s">
        <v>931</v>
      </c>
      <c r="H570" t="s">
        <v>316</v>
      </c>
      <c r="I570" t="s">
        <v>1982</v>
      </c>
      <c r="J570" t="s">
        <v>1689</v>
      </c>
      <c r="K570" t="s">
        <v>3209</v>
      </c>
      <c r="L570" t="str">
        <f>LEFT(TMODELO[[#This Row],[Genero]],1)</f>
        <v>F</v>
      </c>
    </row>
    <row r="571" spans="1:12">
      <c r="A571" t="s">
        <v>11</v>
      </c>
      <c r="B571" t="s">
        <v>3206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001099090442.1.1.1.01</v>
      </c>
      <c r="F571" s="42" t="s">
        <v>2222</v>
      </c>
      <c r="G571" t="s">
        <v>271</v>
      </c>
      <c r="H571" t="s">
        <v>265</v>
      </c>
      <c r="I571" t="s">
        <v>1991</v>
      </c>
      <c r="J571" t="s">
        <v>1738</v>
      </c>
      <c r="K571" t="s">
        <v>3209</v>
      </c>
      <c r="L571" t="str">
        <f>LEFT(TMODELO[[#This Row],[Genero]],1)</f>
        <v>F</v>
      </c>
    </row>
    <row r="572" spans="1:12">
      <c r="A572" t="s">
        <v>11</v>
      </c>
      <c r="B572" t="s">
        <v>3206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001099739252.1.1.1.01</v>
      </c>
      <c r="F572" s="42" t="s">
        <v>2171</v>
      </c>
      <c r="G572" t="s">
        <v>1945</v>
      </c>
      <c r="H572" t="s">
        <v>135</v>
      </c>
      <c r="I572" t="s">
        <v>724</v>
      </c>
      <c r="J572" t="s">
        <v>1691</v>
      </c>
      <c r="K572" t="s">
        <v>3208</v>
      </c>
      <c r="L572" t="str">
        <f>LEFT(TMODELO[[#This Row],[Genero]],1)</f>
        <v>M</v>
      </c>
    </row>
    <row r="573" spans="1:12">
      <c r="A573" t="s">
        <v>11</v>
      </c>
      <c r="B573" t="s">
        <v>3206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001100115252.1.1.1.01</v>
      </c>
      <c r="F573" s="42" t="s">
        <v>1325</v>
      </c>
      <c r="G573" t="s">
        <v>972</v>
      </c>
      <c r="H573" t="s">
        <v>971</v>
      </c>
      <c r="I573" t="s">
        <v>968</v>
      </c>
      <c r="J573" t="s">
        <v>1730</v>
      </c>
      <c r="K573" t="s">
        <v>3209</v>
      </c>
      <c r="L573" t="str">
        <f>LEFT(TMODELO[[#This Row],[Genero]],1)</f>
        <v>F</v>
      </c>
    </row>
    <row r="574" spans="1:12">
      <c r="A574" t="s">
        <v>11</v>
      </c>
      <c r="B574" t="s">
        <v>3206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001101143292.1.1.1.01</v>
      </c>
      <c r="F574" s="42" t="s">
        <v>2125</v>
      </c>
      <c r="G574" t="s">
        <v>1766</v>
      </c>
      <c r="H574" t="s">
        <v>732</v>
      </c>
      <c r="I574" t="s">
        <v>1126</v>
      </c>
      <c r="J574" t="s">
        <v>1699</v>
      </c>
      <c r="K574" t="s">
        <v>3208</v>
      </c>
      <c r="L574" t="str">
        <f>LEFT(TMODELO[[#This Row],[Genero]],1)</f>
        <v>M</v>
      </c>
    </row>
    <row r="575" spans="1:12">
      <c r="A575" t="s">
        <v>11</v>
      </c>
      <c r="B575" t="s">
        <v>3206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001105026142.1.1.1.01</v>
      </c>
      <c r="F575" s="42" t="s">
        <v>2045</v>
      </c>
      <c r="G575" t="s">
        <v>1620</v>
      </c>
      <c r="H575" t="s">
        <v>8</v>
      </c>
      <c r="I575" t="s">
        <v>1982</v>
      </c>
      <c r="J575" t="s">
        <v>1689</v>
      </c>
      <c r="K575" t="s">
        <v>3209</v>
      </c>
      <c r="L575" t="str">
        <f>LEFT(TMODELO[[#This Row],[Genero]],1)</f>
        <v>F</v>
      </c>
    </row>
    <row r="576" spans="1:12">
      <c r="A576" t="s">
        <v>11</v>
      </c>
      <c r="B576" t="s">
        <v>3206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001106603052.1.1.1.01</v>
      </c>
      <c r="F576" s="42" t="s">
        <v>2179</v>
      </c>
      <c r="G576" t="s">
        <v>1143</v>
      </c>
      <c r="H576" t="s">
        <v>783</v>
      </c>
      <c r="I576" t="s">
        <v>209</v>
      </c>
      <c r="J576" t="s">
        <v>1711</v>
      </c>
      <c r="K576" t="s">
        <v>3208</v>
      </c>
      <c r="L576" t="str">
        <f>LEFT(TMODELO[[#This Row],[Genero]],1)</f>
        <v>M</v>
      </c>
    </row>
    <row r="577" spans="1:12">
      <c r="A577" t="s">
        <v>11</v>
      </c>
      <c r="B577" t="s">
        <v>3206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001108669932.1.1.1.01</v>
      </c>
      <c r="F577" s="42" t="s">
        <v>2272</v>
      </c>
      <c r="G577" t="s">
        <v>1100</v>
      </c>
      <c r="H577" t="s">
        <v>8</v>
      </c>
      <c r="I577" t="s">
        <v>1126</v>
      </c>
      <c r="J577" t="s">
        <v>1699</v>
      </c>
      <c r="K577" t="s">
        <v>3209</v>
      </c>
      <c r="L577" t="str">
        <f>LEFT(TMODELO[[#This Row],[Genero]],1)</f>
        <v>F</v>
      </c>
    </row>
    <row r="578" spans="1:12">
      <c r="A578" t="s">
        <v>11</v>
      </c>
      <c r="B578" t="s">
        <v>3206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001108708132.1.1.1.01</v>
      </c>
      <c r="F578" s="42" t="s">
        <v>2296</v>
      </c>
      <c r="G578" t="s">
        <v>332</v>
      </c>
      <c r="H578" t="s">
        <v>15</v>
      </c>
      <c r="I578" t="s">
        <v>325</v>
      </c>
      <c r="J578" t="s">
        <v>1714</v>
      </c>
      <c r="K578" t="s">
        <v>3208</v>
      </c>
      <c r="L578" t="str">
        <f>LEFT(TMODELO[[#This Row],[Genero]],1)</f>
        <v>M</v>
      </c>
    </row>
    <row r="579" spans="1:12">
      <c r="A579" t="s">
        <v>11</v>
      </c>
      <c r="B579" t="s">
        <v>3206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001109299652.1.1.1.01</v>
      </c>
      <c r="F579" s="42" t="s">
        <v>1468</v>
      </c>
      <c r="G579" t="s">
        <v>497</v>
      </c>
      <c r="H579" t="s">
        <v>498</v>
      </c>
      <c r="I579" t="s">
        <v>1126</v>
      </c>
      <c r="J579" t="s">
        <v>1699</v>
      </c>
      <c r="K579" t="s">
        <v>3209</v>
      </c>
      <c r="L579" t="str">
        <f>LEFT(TMODELO[[#This Row],[Genero]],1)</f>
        <v>F</v>
      </c>
    </row>
    <row r="580" spans="1:12">
      <c r="A580" t="s">
        <v>11</v>
      </c>
      <c r="B580" t="s">
        <v>3206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001109535692.1.1.1.01</v>
      </c>
      <c r="F580" s="42" t="s">
        <v>2173</v>
      </c>
      <c r="G580" t="s">
        <v>793</v>
      </c>
      <c r="H580" t="s">
        <v>15</v>
      </c>
      <c r="I580" t="s">
        <v>1126</v>
      </c>
      <c r="J580" t="s">
        <v>1699</v>
      </c>
      <c r="K580" t="s">
        <v>3208</v>
      </c>
      <c r="L580" t="str">
        <f>LEFT(TMODELO[[#This Row],[Genero]],1)</f>
        <v>M</v>
      </c>
    </row>
    <row r="581" spans="1:12">
      <c r="A581" t="s">
        <v>11</v>
      </c>
      <c r="B581" t="s">
        <v>3206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001112427232.1.1.1.01</v>
      </c>
      <c r="F581" s="42" t="s">
        <v>1349</v>
      </c>
      <c r="G581" t="s">
        <v>604</v>
      </c>
      <c r="H581" t="s">
        <v>605</v>
      </c>
      <c r="I581" t="s">
        <v>603</v>
      </c>
      <c r="J581" t="s">
        <v>1718</v>
      </c>
      <c r="K581" t="s">
        <v>3208</v>
      </c>
      <c r="L581" t="str">
        <f>LEFT(TMODELO[[#This Row],[Genero]],1)</f>
        <v>M</v>
      </c>
    </row>
    <row r="582" spans="1:12">
      <c r="A582" t="s">
        <v>11</v>
      </c>
      <c r="B582" t="s">
        <v>3206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001113250072.1.1.1.01</v>
      </c>
      <c r="F582" s="42" t="s">
        <v>2143</v>
      </c>
      <c r="G582" t="s">
        <v>1082</v>
      </c>
      <c r="H582" t="s">
        <v>60</v>
      </c>
      <c r="I582" t="s">
        <v>315</v>
      </c>
      <c r="J582" t="s">
        <v>1708</v>
      </c>
      <c r="K582" t="s">
        <v>3208</v>
      </c>
      <c r="L582" t="str">
        <f>LEFT(TMODELO[[#This Row],[Genero]],1)</f>
        <v>M</v>
      </c>
    </row>
    <row r="583" spans="1:12">
      <c r="A583" t="s">
        <v>11</v>
      </c>
      <c r="B583" t="s">
        <v>3206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001114601192.1.1.1.01</v>
      </c>
      <c r="F583" s="42" t="s">
        <v>2196</v>
      </c>
      <c r="G583" t="s">
        <v>190</v>
      </c>
      <c r="H583" t="s">
        <v>191</v>
      </c>
      <c r="I583" t="s">
        <v>1984</v>
      </c>
      <c r="J583" t="s">
        <v>1705</v>
      </c>
      <c r="K583" t="s">
        <v>3209</v>
      </c>
      <c r="L583" t="str">
        <f>LEFT(TMODELO[[#This Row],[Genero]],1)</f>
        <v>F</v>
      </c>
    </row>
    <row r="584" spans="1:12">
      <c r="A584" t="s">
        <v>11</v>
      </c>
      <c r="B584" t="s">
        <v>3206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001114972362.1.1.1.01</v>
      </c>
      <c r="F584" s="42" t="s">
        <v>2191</v>
      </c>
      <c r="G584" t="s">
        <v>1089</v>
      </c>
      <c r="H584" t="s">
        <v>265</v>
      </c>
      <c r="I584" t="s">
        <v>218</v>
      </c>
      <c r="J584" t="s">
        <v>1712</v>
      </c>
      <c r="K584" t="s">
        <v>3209</v>
      </c>
      <c r="L584" t="str">
        <f>LEFT(TMODELO[[#This Row],[Genero]],1)</f>
        <v>F</v>
      </c>
    </row>
    <row r="585" spans="1:12">
      <c r="A585" t="s">
        <v>11</v>
      </c>
      <c r="B585" t="s">
        <v>3206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001115177102.1.1.1.01</v>
      </c>
      <c r="F585" s="42" t="s">
        <v>2270</v>
      </c>
      <c r="G585" t="s">
        <v>1000</v>
      </c>
      <c r="H585" t="s">
        <v>498</v>
      </c>
      <c r="I585" t="s">
        <v>968</v>
      </c>
      <c r="J585" t="s">
        <v>1730</v>
      </c>
      <c r="K585" t="s">
        <v>3209</v>
      </c>
      <c r="L585" t="str">
        <f>LEFT(TMODELO[[#This Row],[Genero]],1)</f>
        <v>F</v>
      </c>
    </row>
    <row r="586" spans="1:12">
      <c r="A586" t="s">
        <v>11</v>
      </c>
      <c r="B586" t="s">
        <v>3206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001118332162.1.1.1.01</v>
      </c>
      <c r="F586" s="42" t="s">
        <v>3120</v>
      </c>
      <c r="G586" t="s">
        <v>3135</v>
      </c>
      <c r="H586" t="s">
        <v>732</v>
      </c>
      <c r="I586" t="s">
        <v>1983</v>
      </c>
      <c r="J586" t="s">
        <v>1720</v>
      </c>
      <c r="K586" t="s">
        <v>3208</v>
      </c>
      <c r="L586" t="str">
        <f>LEFT(TMODELO[[#This Row],[Genero]],1)</f>
        <v>M</v>
      </c>
    </row>
    <row r="587" spans="1:12">
      <c r="A587" t="s">
        <v>11</v>
      </c>
      <c r="B587" t="s">
        <v>3206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001118887232.1.1.1.01</v>
      </c>
      <c r="F587" s="42" t="s">
        <v>1346</v>
      </c>
      <c r="G587" t="s">
        <v>224</v>
      </c>
      <c r="H587" t="s">
        <v>15</v>
      </c>
      <c r="I587" t="s">
        <v>212</v>
      </c>
      <c r="J587" t="s">
        <v>3212</v>
      </c>
      <c r="K587" t="s">
        <v>3208</v>
      </c>
      <c r="L587" t="str">
        <f>LEFT(TMODELO[[#This Row],[Genero]],1)</f>
        <v>M</v>
      </c>
    </row>
    <row r="588" spans="1:12">
      <c r="A588" t="s">
        <v>11</v>
      </c>
      <c r="B588" t="s">
        <v>3206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001123955612.1.1.1.01</v>
      </c>
      <c r="F588" s="42" t="s">
        <v>2274</v>
      </c>
      <c r="G588" t="s">
        <v>1947</v>
      </c>
      <c r="H588" t="s">
        <v>1199</v>
      </c>
      <c r="I588" t="s">
        <v>1126</v>
      </c>
      <c r="J588" t="s">
        <v>1699</v>
      </c>
      <c r="K588" t="s">
        <v>3208</v>
      </c>
      <c r="L588" t="str">
        <f>LEFT(TMODELO[[#This Row],[Genero]],1)</f>
        <v>M</v>
      </c>
    </row>
    <row r="589" spans="1:12">
      <c r="A589" t="s">
        <v>11</v>
      </c>
      <c r="B589" t="s">
        <v>3206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001126917612.1.1.1.01</v>
      </c>
      <c r="F589" s="42" t="s">
        <v>2157</v>
      </c>
      <c r="G589" t="s">
        <v>1872</v>
      </c>
      <c r="H589" t="s">
        <v>395</v>
      </c>
      <c r="I589" t="s">
        <v>1126</v>
      </c>
      <c r="J589" t="s">
        <v>1699</v>
      </c>
      <c r="K589" t="s">
        <v>3208</v>
      </c>
      <c r="L589" t="str">
        <f>LEFT(TMODELO[[#This Row],[Genero]],1)</f>
        <v>M</v>
      </c>
    </row>
    <row r="590" spans="1:12">
      <c r="A590" t="s">
        <v>11</v>
      </c>
      <c r="B590" t="s">
        <v>3206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001126994262.1.1.1.01</v>
      </c>
      <c r="F590" s="42" t="s">
        <v>2232</v>
      </c>
      <c r="G590" t="s">
        <v>949</v>
      </c>
      <c r="H590" t="s">
        <v>104</v>
      </c>
      <c r="I590" t="s">
        <v>1982</v>
      </c>
      <c r="J590" t="s">
        <v>1689</v>
      </c>
      <c r="K590" t="s">
        <v>3208</v>
      </c>
      <c r="L590" t="str">
        <f>LEFT(TMODELO[[#This Row],[Genero]],1)</f>
        <v>M</v>
      </c>
    </row>
    <row r="591" spans="1:12">
      <c r="A591" t="s">
        <v>11</v>
      </c>
      <c r="B591" t="s">
        <v>3206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001127150082.1.1.1.01</v>
      </c>
      <c r="F591" s="42" t="s">
        <v>2199</v>
      </c>
      <c r="G591" t="s">
        <v>336</v>
      </c>
      <c r="H591" t="s">
        <v>60</v>
      </c>
      <c r="I591" t="s">
        <v>335</v>
      </c>
      <c r="J591" t="s">
        <v>1736</v>
      </c>
      <c r="K591" t="s">
        <v>3209</v>
      </c>
      <c r="L591" t="str">
        <f>LEFT(TMODELO[[#This Row],[Genero]],1)</f>
        <v>F</v>
      </c>
    </row>
    <row r="592" spans="1:12">
      <c r="A592" t="s">
        <v>11</v>
      </c>
      <c r="B592" t="s">
        <v>3206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001128242142.1.1.1.01</v>
      </c>
      <c r="F592" s="42" t="s">
        <v>2101</v>
      </c>
      <c r="G592" t="s">
        <v>1077</v>
      </c>
      <c r="H592" t="s">
        <v>1078</v>
      </c>
      <c r="I592" t="s">
        <v>261</v>
      </c>
      <c r="J592" t="s">
        <v>1715</v>
      </c>
      <c r="K592" t="s">
        <v>3208</v>
      </c>
      <c r="L592" t="str">
        <f>LEFT(TMODELO[[#This Row],[Genero]],1)</f>
        <v>M</v>
      </c>
    </row>
    <row r="593" spans="1:12">
      <c r="A593" t="s">
        <v>11</v>
      </c>
      <c r="B593" t="s">
        <v>3206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001128260372.1.1.1.01</v>
      </c>
      <c r="F593" s="42" t="s">
        <v>2167</v>
      </c>
      <c r="G593" t="s">
        <v>225</v>
      </c>
      <c r="H593" t="s">
        <v>15</v>
      </c>
      <c r="I593" t="s">
        <v>1989</v>
      </c>
      <c r="J593" t="s">
        <v>1706</v>
      </c>
      <c r="K593" t="s">
        <v>3208</v>
      </c>
      <c r="L593" t="str">
        <f>LEFT(TMODELO[[#This Row],[Genero]],1)</f>
        <v>M</v>
      </c>
    </row>
    <row r="594" spans="1:12">
      <c r="A594" t="s">
        <v>11</v>
      </c>
      <c r="B594" t="s">
        <v>3206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001128584362.1.1.1.01</v>
      </c>
      <c r="F594" s="42" t="s">
        <v>2134</v>
      </c>
      <c r="G594" t="s">
        <v>268</v>
      </c>
      <c r="H594" t="s">
        <v>265</v>
      </c>
      <c r="I594" t="s">
        <v>1991</v>
      </c>
      <c r="J594" t="s">
        <v>1738</v>
      </c>
      <c r="K594" t="s">
        <v>3208</v>
      </c>
      <c r="L594" t="str">
        <f>LEFT(TMODELO[[#This Row],[Genero]],1)</f>
        <v>M</v>
      </c>
    </row>
    <row r="595" spans="1:12">
      <c r="A595" t="s">
        <v>11</v>
      </c>
      <c r="B595" t="s">
        <v>3206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001128746722.1.1.1.01</v>
      </c>
      <c r="F595" s="42" t="s">
        <v>2285</v>
      </c>
      <c r="G595" t="s">
        <v>1136</v>
      </c>
      <c r="H595" t="s">
        <v>213</v>
      </c>
      <c r="I595" t="s">
        <v>603</v>
      </c>
      <c r="J595" t="s">
        <v>1718</v>
      </c>
      <c r="K595" t="s">
        <v>3208</v>
      </c>
      <c r="L595" t="str">
        <f>LEFT(TMODELO[[#This Row],[Genero]],1)</f>
        <v>M</v>
      </c>
    </row>
    <row r="596" spans="1:12">
      <c r="A596" t="s">
        <v>11</v>
      </c>
      <c r="B596" t="s">
        <v>3206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001129464392.1.1.1.01</v>
      </c>
      <c r="F596" s="42" t="s">
        <v>1381</v>
      </c>
      <c r="G596" t="s">
        <v>992</v>
      </c>
      <c r="H596" t="s">
        <v>993</v>
      </c>
      <c r="I596" t="s">
        <v>968</v>
      </c>
      <c r="J596" t="s">
        <v>1730</v>
      </c>
      <c r="K596" t="s">
        <v>3209</v>
      </c>
      <c r="L596" t="str">
        <f>LEFT(TMODELO[[#This Row],[Genero]],1)</f>
        <v>F</v>
      </c>
    </row>
    <row r="597" spans="1:12">
      <c r="A597" t="s">
        <v>11</v>
      </c>
      <c r="B597" t="s">
        <v>3206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001131798082.1.1.1.01</v>
      </c>
      <c r="F597" s="42" t="s">
        <v>2127</v>
      </c>
      <c r="G597" t="s">
        <v>1063</v>
      </c>
      <c r="H597" t="s">
        <v>732</v>
      </c>
      <c r="I597" t="s">
        <v>724</v>
      </c>
      <c r="J597" t="s">
        <v>1691</v>
      </c>
      <c r="K597" t="s">
        <v>3208</v>
      </c>
      <c r="L597" t="str">
        <f>LEFT(TMODELO[[#This Row],[Genero]],1)</f>
        <v>M</v>
      </c>
    </row>
    <row r="598" spans="1:12">
      <c r="A598" t="s">
        <v>11</v>
      </c>
      <c r="B598" t="s">
        <v>3206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001132001822.1.1.1.01</v>
      </c>
      <c r="F598" s="42" t="s">
        <v>1396</v>
      </c>
      <c r="G598" t="s">
        <v>226</v>
      </c>
      <c r="H598" t="s">
        <v>42</v>
      </c>
      <c r="I598" t="s">
        <v>1989</v>
      </c>
      <c r="J598" t="s">
        <v>1706</v>
      </c>
      <c r="K598" t="s">
        <v>3208</v>
      </c>
      <c r="L598" t="str">
        <f>LEFT(TMODELO[[#This Row],[Genero]],1)</f>
        <v>M</v>
      </c>
    </row>
    <row r="599" spans="1:12">
      <c r="A599" t="s">
        <v>11</v>
      </c>
      <c r="B599" t="s">
        <v>3206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001132092902.1.1.1.01</v>
      </c>
      <c r="F599" s="42" t="s">
        <v>2311</v>
      </c>
      <c r="G599" t="s">
        <v>333</v>
      </c>
      <c r="H599" t="s">
        <v>214</v>
      </c>
      <c r="I599" t="s">
        <v>325</v>
      </c>
      <c r="J599" t="s">
        <v>1714</v>
      </c>
      <c r="K599" t="s">
        <v>3209</v>
      </c>
      <c r="L599" t="str">
        <f>LEFT(TMODELO[[#This Row],[Genero]],1)</f>
        <v>F</v>
      </c>
    </row>
    <row r="600" spans="1:12">
      <c r="A600" t="s">
        <v>11</v>
      </c>
      <c r="B600" t="s">
        <v>3206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001135334002.1.1.1.01</v>
      </c>
      <c r="F600" s="42" t="s">
        <v>2293</v>
      </c>
      <c r="G600" t="s">
        <v>1157</v>
      </c>
      <c r="H600" t="s">
        <v>10</v>
      </c>
      <c r="I600" t="s">
        <v>209</v>
      </c>
      <c r="J600" t="s">
        <v>1711</v>
      </c>
      <c r="K600" t="s">
        <v>3209</v>
      </c>
      <c r="L600" t="str">
        <f>LEFT(TMODELO[[#This Row],[Genero]],1)</f>
        <v>F</v>
      </c>
    </row>
    <row r="601" spans="1:12">
      <c r="A601" t="s">
        <v>11</v>
      </c>
      <c r="B601" t="s">
        <v>3206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001135980152.1.1.1.01</v>
      </c>
      <c r="F601" s="42" t="s">
        <v>2284</v>
      </c>
      <c r="G601" t="s">
        <v>1229</v>
      </c>
      <c r="H601" t="s">
        <v>122</v>
      </c>
      <c r="I601" t="s">
        <v>272</v>
      </c>
      <c r="J601" t="s">
        <v>1707</v>
      </c>
      <c r="K601" t="s">
        <v>3208</v>
      </c>
      <c r="L601" t="str">
        <f>LEFT(TMODELO[[#This Row],[Genero]],1)</f>
        <v>M</v>
      </c>
    </row>
    <row r="602" spans="1:12">
      <c r="A602" t="s">
        <v>11</v>
      </c>
      <c r="B602" t="s">
        <v>3206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001136397282.1.1.1.01</v>
      </c>
      <c r="F602" s="42" t="s">
        <v>3320</v>
      </c>
      <c r="G602" t="s">
        <v>3302</v>
      </c>
      <c r="H602" t="s">
        <v>8</v>
      </c>
      <c r="I602" t="s">
        <v>272</v>
      </c>
      <c r="J602" t="s">
        <v>1707</v>
      </c>
      <c r="K602" t="s">
        <v>3209</v>
      </c>
      <c r="L602" t="str">
        <f>LEFT(TMODELO[[#This Row],[Genero]],1)</f>
        <v>F</v>
      </c>
    </row>
    <row r="603" spans="1:12">
      <c r="A603" t="s">
        <v>11</v>
      </c>
      <c r="B603" t="s">
        <v>3206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001136493702.1.1.1.01</v>
      </c>
      <c r="F603" s="42" t="s">
        <v>1350</v>
      </c>
      <c r="G603" t="s">
        <v>980</v>
      </c>
      <c r="H603" t="s">
        <v>981</v>
      </c>
      <c r="I603" t="s">
        <v>968</v>
      </c>
      <c r="J603" t="s">
        <v>1730</v>
      </c>
      <c r="K603" t="s">
        <v>3209</v>
      </c>
      <c r="L603" t="str">
        <f>LEFT(TMODELO[[#This Row],[Genero]],1)</f>
        <v>F</v>
      </c>
    </row>
    <row r="604" spans="1:12">
      <c r="A604" t="s">
        <v>11</v>
      </c>
      <c r="B604" t="s">
        <v>3206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001140107132.1.1.1.01</v>
      </c>
      <c r="F604" s="42" t="s">
        <v>1352</v>
      </c>
      <c r="G604" t="s">
        <v>699</v>
      </c>
      <c r="H604" t="s">
        <v>84</v>
      </c>
      <c r="I604" t="s">
        <v>700</v>
      </c>
      <c r="J604" t="s">
        <v>1744</v>
      </c>
      <c r="K604" t="s">
        <v>3208</v>
      </c>
      <c r="L604" t="str">
        <f>LEFT(TMODELO[[#This Row],[Genero]],1)</f>
        <v>M</v>
      </c>
    </row>
    <row r="605" spans="1:12">
      <c r="A605" t="s">
        <v>11</v>
      </c>
      <c r="B605" t="s">
        <v>3206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001141082022.1.1.1.01</v>
      </c>
      <c r="F605" s="42" t="s">
        <v>2236</v>
      </c>
      <c r="G605" t="s">
        <v>733</v>
      </c>
      <c r="H605" t="s">
        <v>135</v>
      </c>
      <c r="I605" t="s">
        <v>724</v>
      </c>
      <c r="J605" t="s">
        <v>1691</v>
      </c>
      <c r="K605" t="s">
        <v>3208</v>
      </c>
      <c r="L605" t="str">
        <f>LEFT(TMODELO[[#This Row],[Genero]],1)</f>
        <v>M</v>
      </c>
    </row>
    <row r="606" spans="1:12">
      <c r="A606" t="s">
        <v>11</v>
      </c>
      <c r="B606" t="s">
        <v>3206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001141581402.1.1.1.01</v>
      </c>
      <c r="F606" s="42" t="s">
        <v>2164</v>
      </c>
      <c r="G606" t="s">
        <v>262</v>
      </c>
      <c r="H606" t="s">
        <v>84</v>
      </c>
      <c r="I606" t="s">
        <v>261</v>
      </c>
      <c r="J606" t="s">
        <v>1715</v>
      </c>
      <c r="K606" t="s">
        <v>3208</v>
      </c>
      <c r="L606" t="str">
        <f>LEFT(TMODELO[[#This Row],[Genero]],1)</f>
        <v>M</v>
      </c>
    </row>
    <row r="607" spans="1:12">
      <c r="A607" t="s">
        <v>11</v>
      </c>
      <c r="B607" t="s">
        <v>3206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001141637282.1.1.1.01</v>
      </c>
      <c r="F607" s="42" t="s">
        <v>2299</v>
      </c>
      <c r="G607" t="s">
        <v>347</v>
      </c>
      <c r="H607" t="s">
        <v>265</v>
      </c>
      <c r="I607" t="s">
        <v>345</v>
      </c>
      <c r="J607" t="s">
        <v>1700</v>
      </c>
      <c r="K607" t="s">
        <v>3209</v>
      </c>
      <c r="L607" t="str">
        <f>LEFT(TMODELO[[#This Row],[Genero]],1)</f>
        <v>F</v>
      </c>
    </row>
    <row r="608" spans="1:12">
      <c r="A608" t="s">
        <v>11</v>
      </c>
      <c r="B608" t="s">
        <v>3206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001141756312.1.1.1.01</v>
      </c>
      <c r="F608" s="42" t="s">
        <v>1345</v>
      </c>
      <c r="G608" t="s">
        <v>234</v>
      </c>
      <c r="H608" t="s">
        <v>236</v>
      </c>
      <c r="I608" t="s">
        <v>1977</v>
      </c>
      <c r="J608" t="s">
        <v>1745</v>
      </c>
      <c r="K608" t="s">
        <v>3208</v>
      </c>
      <c r="L608" t="str">
        <f>LEFT(TMODELO[[#This Row],[Genero]],1)</f>
        <v>M</v>
      </c>
    </row>
    <row r="609" spans="1:12">
      <c r="A609" t="s">
        <v>11</v>
      </c>
      <c r="B609" t="s">
        <v>3206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001142954212.1.1.1.01</v>
      </c>
      <c r="F609" s="42" t="s">
        <v>2192</v>
      </c>
      <c r="G609" t="s">
        <v>1778</v>
      </c>
      <c r="H609" t="s">
        <v>32</v>
      </c>
      <c r="I609" t="s">
        <v>1126</v>
      </c>
      <c r="J609" t="s">
        <v>1699</v>
      </c>
      <c r="K609" t="s">
        <v>3209</v>
      </c>
      <c r="L609" t="str">
        <f>LEFT(TMODELO[[#This Row],[Genero]],1)</f>
        <v>F</v>
      </c>
    </row>
    <row r="610" spans="1:12">
      <c r="A610" t="s">
        <v>11</v>
      </c>
      <c r="B610" t="s">
        <v>3206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001143600272.1.1.1.01</v>
      </c>
      <c r="F610" s="42" t="s">
        <v>2080</v>
      </c>
      <c r="G610" t="s">
        <v>1619</v>
      </c>
      <c r="H610" t="s">
        <v>27</v>
      </c>
      <c r="I610" t="s">
        <v>272</v>
      </c>
      <c r="J610" t="s">
        <v>1707</v>
      </c>
      <c r="K610" t="s">
        <v>3208</v>
      </c>
      <c r="L610" t="str">
        <f>LEFT(TMODELO[[#This Row],[Genero]],1)</f>
        <v>M</v>
      </c>
    </row>
    <row r="611" spans="1:12">
      <c r="A611" t="s">
        <v>11</v>
      </c>
      <c r="B611" t="s">
        <v>3206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001144025712.1.1.1.01</v>
      </c>
      <c r="F611" s="42" t="s">
        <v>2111</v>
      </c>
      <c r="G611" t="s">
        <v>1624</v>
      </c>
      <c r="H611" t="s">
        <v>8</v>
      </c>
      <c r="I611" t="s">
        <v>707</v>
      </c>
      <c r="J611" t="s">
        <v>1728</v>
      </c>
      <c r="K611" t="s">
        <v>3209</v>
      </c>
      <c r="L611" t="str">
        <f>LEFT(TMODELO[[#This Row],[Genero]],1)</f>
        <v>F</v>
      </c>
    </row>
    <row r="612" spans="1:12">
      <c r="A612" t="s">
        <v>11</v>
      </c>
      <c r="B612" t="s">
        <v>3206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001147903222.1.1.1.01</v>
      </c>
      <c r="F612" s="42" t="s">
        <v>1351</v>
      </c>
      <c r="G612" t="s">
        <v>706</v>
      </c>
      <c r="H612" t="s">
        <v>429</v>
      </c>
      <c r="I612" t="s">
        <v>703</v>
      </c>
      <c r="J612" t="s">
        <v>1740</v>
      </c>
      <c r="K612" t="s">
        <v>3208</v>
      </c>
      <c r="L612" t="str">
        <f>LEFT(TMODELO[[#This Row],[Genero]],1)</f>
        <v>M</v>
      </c>
    </row>
    <row r="613" spans="1:12">
      <c r="A613" t="s">
        <v>11</v>
      </c>
      <c r="B613" t="s">
        <v>3206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001149388552.1.1.1.01</v>
      </c>
      <c r="F613" s="42" t="s">
        <v>2277</v>
      </c>
      <c r="G613" t="s">
        <v>1248</v>
      </c>
      <c r="H613" t="s">
        <v>8</v>
      </c>
      <c r="I613" t="s">
        <v>707</v>
      </c>
      <c r="J613" t="s">
        <v>1728</v>
      </c>
      <c r="K613" t="s">
        <v>3209</v>
      </c>
      <c r="L613" t="str">
        <f>LEFT(TMODELO[[#This Row],[Genero]],1)</f>
        <v>F</v>
      </c>
    </row>
    <row r="614" spans="1:12">
      <c r="A614" t="s">
        <v>11</v>
      </c>
      <c r="B614" t="s">
        <v>3206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001153445822.1.1.1.01</v>
      </c>
      <c r="F614" s="42" t="s">
        <v>2070</v>
      </c>
      <c r="G614" t="s">
        <v>782</v>
      </c>
      <c r="H614" t="s">
        <v>102</v>
      </c>
      <c r="I614" t="s">
        <v>1126</v>
      </c>
      <c r="J614" t="s">
        <v>1699</v>
      </c>
      <c r="K614" t="s">
        <v>3209</v>
      </c>
      <c r="L614" t="str">
        <f>LEFT(TMODELO[[#This Row],[Genero]],1)</f>
        <v>F</v>
      </c>
    </row>
    <row r="615" spans="1:12">
      <c r="A615" t="s">
        <v>11</v>
      </c>
      <c r="B615" t="s">
        <v>3206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001154156892.1.1.1.01</v>
      </c>
      <c r="F615" s="42" t="s">
        <v>2087</v>
      </c>
      <c r="G615" t="s">
        <v>1296</v>
      </c>
      <c r="H615" t="s">
        <v>8</v>
      </c>
      <c r="I615" t="s">
        <v>707</v>
      </c>
      <c r="J615" t="s">
        <v>1728</v>
      </c>
      <c r="K615" t="s">
        <v>3209</v>
      </c>
      <c r="L615" t="str">
        <f>LEFT(TMODELO[[#This Row],[Genero]],1)</f>
        <v>F</v>
      </c>
    </row>
    <row r="616" spans="1:12">
      <c r="A616" t="s">
        <v>11</v>
      </c>
      <c r="B616" t="s">
        <v>3206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001155187062.1.1.1.01</v>
      </c>
      <c r="F616" s="42" t="s">
        <v>2315</v>
      </c>
      <c r="G616" t="s">
        <v>958</v>
      </c>
      <c r="H616" t="s">
        <v>77</v>
      </c>
      <c r="I616" t="s">
        <v>1982</v>
      </c>
      <c r="J616" t="s">
        <v>1689</v>
      </c>
      <c r="K616" t="s">
        <v>3209</v>
      </c>
      <c r="L616" t="str">
        <f>LEFT(TMODELO[[#This Row],[Genero]],1)</f>
        <v>F</v>
      </c>
    </row>
    <row r="617" spans="1:12">
      <c r="A617" t="s">
        <v>11</v>
      </c>
      <c r="B617" t="s">
        <v>3206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001156731622.1.1.1.01</v>
      </c>
      <c r="F617" s="42" t="s">
        <v>2261</v>
      </c>
      <c r="G617" t="s">
        <v>1290</v>
      </c>
      <c r="H617" t="s">
        <v>732</v>
      </c>
      <c r="I617" t="s">
        <v>1984</v>
      </c>
      <c r="J617" t="s">
        <v>1705</v>
      </c>
      <c r="K617" t="s">
        <v>3208</v>
      </c>
      <c r="L617" t="str">
        <f>LEFT(TMODELO[[#This Row],[Genero]],1)</f>
        <v>M</v>
      </c>
    </row>
    <row r="618" spans="1:12">
      <c r="A618" t="s">
        <v>11</v>
      </c>
      <c r="B618" t="s">
        <v>3206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001158192942.1.1.1.01</v>
      </c>
      <c r="F618" s="42" t="s">
        <v>2059</v>
      </c>
      <c r="G618" t="s">
        <v>3233</v>
      </c>
      <c r="H618" t="s">
        <v>8</v>
      </c>
      <c r="I618" t="s">
        <v>1126</v>
      </c>
      <c r="J618" t="s">
        <v>1699</v>
      </c>
      <c r="K618" t="s">
        <v>3209</v>
      </c>
      <c r="L618" t="str">
        <f>LEFT(TMODELO[[#This Row],[Genero]],1)</f>
        <v>F</v>
      </c>
    </row>
    <row r="619" spans="1:12">
      <c r="A619" t="s">
        <v>11</v>
      </c>
      <c r="B619" t="s">
        <v>3206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001159486632.1.1.1.01</v>
      </c>
      <c r="F619" s="42" t="s">
        <v>2077</v>
      </c>
      <c r="G619" t="s">
        <v>3235</v>
      </c>
      <c r="H619" t="s">
        <v>783</v>
      </c>
      <c r="I619" t="s">
        <v>1126</v>
      </c>
      <c r="J619" t="s">
        <v>1699</v>
      </c>
      <c r="K619" t="s">
        <v>3208</v>
      </c>
      <c r="L619" t="str">
        <f>LEFT(TMODELO[[#This Row],[Genero]],1)</f>
        <v>M</v>
      </c>
    </row>
    <row r="620" spans="1:12">
      <c r="A620" t="s">
        <v>11</v>
      </c>
      <c r="B620" t="s">
        <v>3206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001160248292.1.1.1.01</v>
      </c>
      <c r="F620" s="42" t="s">
        <v>1335</v>
      </c>
      <c r="G620" t="s">
        <v>154</v>
      </c>
      <c r="H620" t="s">
        <v>10</v>
      </c>
      <c r="I620" t="s">
        <v>325</v>
      </c>
      <c r="J620" t="s">
        <v>1714</v>
      </c>
      <c r="K620" t="s">
        <v>3209</v>
      </c>
      <c r="L620" t="str">
        <f>LEFT(TMODELO[[#This Row],[Genero]],1)</f>
        <v>F</v>
      </c>
    </row>
    <row r="621" spans="1:12">
      <c r="A621" t="s">
        <v>11</v>
      </c>
      <c r="B621" t="s">
        <v>3206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001163604702.1.1.1.01</v>
      </c>
      <c r="F621" s="42" t="s">
        <v>1401</v>
      </c>
      <c r="G621" t="s">
        <v>249</v>
      </c>
      <c r="H621" t="s">
        <v>245</v>
      </c>
      <c r="I621" t="s">
        <v>244</v>
      </c>
      <c r="J621" t="s">
        <v>1716</v>
      </c>
      <c r="K621" t="s">
        <v>3209</v>
      </c>
      <c r="L621" t="str">
        <f>LEFT(TMODELO[[#This Row],[Genero]],1)</f>
        <v>F</v>
      </c>
    </row>
    <row r="622" spans="1:12">
      <c r="A622" t="s">
        <v>11</v>
      </c>
      <c r="B622" t="s">
        <v>3206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001163793222.1.1.1.01</v>
      </c>
      <c r="F622" s="42" t="s">
        <v>2308</v>
      </c>
      <c r="G622" t="s">
        <v>227</v>
      </c>
      <c r="H622" t="s">
        <v>42</v>
      </c>
      <c r="I622" t="s">
        <v>1989</v>
      </c>
      <c r="J622" t="s">
        <v>1706</v>
      </c>
      <c r="K622" t="s">
        <v>3208</v>
      </c>
      <c r="L622" t="str">
        <f>LEFT(TMODELO[[#This Row],[Genero]],1)</f>
        <v>M</v>
      </c>
    </row>
    <row r="623" spans="1:12">
      <c r="A623" t="s">
        <v>11</v>
      </c>
      <c r="B623" t="s">
        <v>3206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001164409592.1.1.1.01</v>
      </c>
      <c r="F623" s="42" t="s">
        <v>2190</v>
      </c>
      <c r="G623" t="s">
        <v>1298</v>
      </c>
      <c r="H623" t="s">
        <v>481</v>
      </c>
      <c r="I623" t="s">
        <v>703</v>
      </c>
      <c r="J623" t="s">
        <v>1740</v>
      </c>
      <c r="K623" t="s">
        <v>3208</v>
      </c>
      <c r="L623" t="str">
        <f>LEFT(TMODELO[[#This Row],[Genero]],1)</f>
        <v>M</v>
      </c>
    </row>
    <row r="624" spans="1:12">
      <c r="A624" t="s">
        <v>11</v>
      </c>
      <c r="B624" t="s">
        <v>3206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001165452452.1.1.1.01</v>
      </c>
      <c r="F624" s="42" t="s">
        <v>2291</v>
      </c>
      <c r="G624" t="s">
        <v>814</v>
      </c>
      <c r="H624" t="s">
        <v>792</v>
      </c>
      <c r="I624" t="s">
        <v>1126</v>
      </c>
      <c r="J624" t="s">
        <v>1699</v>
      </c>
      <c r="K624" t="s">
        <v>3209</v>
      </c>
      <c r="L624" t="str">
        <f>LEFT(TMODELO[[#This Row],[Genero]],1)</f>
        <v>F</v>
      </c>
    </row>
    <row r="625" spans="1:12">
      <c r="A625" t="s">
        <v>11</v>
      </c>
      <c r="B625" t="s">
        <v>3206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001166937302.1.1.1.01</v>
      </c>
      <c r="F625" s="42" t="s">
        <v>1331</v>
      </c>
      <c r="G625" t="s">
        <v>602</v>
      </c>
      <c r="H625" t="s">
        <v>110</v>
      </c>
      <c r="I625" t="s">
        <v>603</v>
      </c>
      <c r="J625" t="s">
        <v>1718</v>
      </c>
      <c r="K625" t="s">
        <v>3208</v>
      </c>
      <c r="L625" t="str">
        <f>LEFT(TMODELO[[#This Row],[Genero]],1)</f>
        <v>M</v>
      </c>
    </row>
    <row r="626" spans="1:12">
      <c r="A626" t="s">
        <v>11</v>
      </c>
      <c r="B626" t="s">
        <v>3206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001166977562.1.1.1.01</v>
      </c>
      <c r="F626" s="42" t="s">
        <v>1324</v>
      </c>
      <c r="G626" t="s">
        <v>211</v>
      </c>
      <c r="H626" t="s">
        <v>213</v>
      </c>
      <c r="I626" t="s">
        <v>1126</v>
      </c>
      <c r="J626" t="s">
        <v>1699</v>
      </c>
      <c r="K626" t="s">
        <v>3209</v>
      </c>
      <c r="L626" t="str">
        <f>LEFT(TMODELO[[#This Row],[Genero]],1)</f>
        <v>F</v>
      </c>
    </row>
    <row r="627" spans="1:12">
      <c r="A627" t="s">
        <v>11</v>
      </c>
      <c r="B627" t="s">
        <v>3206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001167733182.1.1.1.01</v>
      </c>
      <c r="F627" s="42" t="s">
        <v>2186</v>
      </c>
      <c r="G627" t="s">
        <v>939</v>
      </c>
      <c r="H627" t="s">
        <v>77</v>
      </c>
      <c r="I627" t="s">
        <v>1982</v>
      </c>
      <c r="J627" t="s">
        <v>1689</v>
      </c>
      <c r="K627" t="s">
        <v>3209</v>
      </c>
      <c r="L627" t="str">
        <f>LEFT(TMODELO[[#This Row],[Genero]],1)</f>
        <v>F</v>
      </c>
    </row>
    <row r="628" spans="1:12">
      <c r="A628" t="s">
        <v>11</v>
      </c>
      <c r="B628" t="s">
        <v>3206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001167761542.1.1.1.01</v>
      </c>
      <c r="F628" s="42" t="s">
        <v>2117</v>
      </c>
      <c r="G628" t="s">
        <v>223</v>
      </c>
      <c r="H628" t="s">
        <v>42</v>
      </c>
      <c r="I628" t="s">
        <v>1989</v>
      </c>
      <c r="J628" t="s">
        <v>1706</v>
      </c>
      <c r="K628" t="s">
        <v>3208</v>
      </c>
      <c r="L628" t="str">
        <f>LEFT(TMODELO[[#This Row],[Genero]],1)</f>
        <v>M</v>
      </c>
    </row>
    <row r="629" spans="1:12">
      <c r="A629" t="s">
        <v>11</v>
      </c>
      <c r="B629" t="s">
        <v>3206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001168710472.1.1.1.01</v>
      </c>
      <c r="F629" s="42" t="s">
        <v>2137</v>
      </c>
      <c r="G629" t="s">
        <v>928</v>
      </c>
      <c r="H629" t="s">
        <v>84</v>
      </c>
      <c r="I629" t="s">
        <v>1982</v>
      </c>
      <c r="J629" t="s">
        <v>1689</v>
      </c>
      <c r="K629" t="s">
        <v>3209</v>
      </c>
      <c r="L629" t="str">
        <f>LEFT(TMODELO[[#This Row],[Genero]],1)</f>
        <v>F</v>
      </c>
    </row>
    <row r="630" spans="1:12">
      <c r="A630" t="s">
        <v>11</v>
      </c>
      <c r="B630" t="s">
        <v>3206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001169023542.1.1.1.01</v>
      </c>
      <c r="F630" s="42" t="s">
        <v>1378</v>
      </c>
      <c r="G630" t="s">
        <v>304</v>
      </c>
      <c r="H630" t="s">
        <v>102</v>
      </c>
      <c r="I630" t="s">
        <v>294</v>
      </c>
      <c r="J630" t="s">
        <v>1688</v>
      </c>
      <c r="K630" t="s">
        <v>3209</v>
      </c>
      <c r="L630" t="str">
        <f>LEFT(TMODELO[[#This Row],[Genero]],1)</f>
        <v>F</v>
      </c>
    </row>
    <row r="631" spans="1:12">
      <c r="A631" t="s">
        <v>11</v>
      </c>
      <c r="B631" t="s">
        <v>3206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001170006872.1.1.1.01</v>
      </c>
      <c r="F631" s="42" t="s">
        <v>2305</v>
      </c>
      <c r="G631" t="s">
        <v>1299</v>
      </c>
      <c r="H631" t="s">
        <v>8</v>
      </c>
      <c r="I631" t="s">
        <v>707</v>
      </c>
      <c r="J631" t="s">
        <v>1728</v>
      </c>
      <c r="K631" t="s">
        <v>3209</v>
      </c>
      <c r="L631" t="str">
        <f>LEFT(TMODELO[[#This Row],[Genero]],1)</f>
        <v>F</v>
      </c>
    </row>
    <row r="632" spans="1:12">
      <c r="A632" t="s">
        <v>11</v>
      </c>
      <c r="B632" t="s">
        <v>3206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001170216832.1.1.1.01</v>
      </c>
      <c r="F632" s="42" t="s">
        <v>1377</v>
      </c>
      <c r="G632" t="s">
        <v>692</v>
      </c>
      <c r="H632" t="s">
        <v>693</v>
      </c>
      <c r="I632" t="s">
        <v>682</v>
      </c>
      <c r="J632" t="s">
        <v>1709</v>
      </c>
      <c r="K632" t="s">
        <v>3209</v>
      </c>
      <c r="L632" t="str">
        <f>LEFT(TMODELO[[#This Row],[Genero]],1)</f>
        <v>F</v>
      </c>
    </row>
    <row r="633" spans="1:12">
      <c r="A633" t="s">
        <v>11</v>
      </c>
      <c r="B633" t="s">
        <v>3206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001171798532.1.1.1.01</v>
      </c>
      <c r="F633" s="42" t="s">
        <v>1404</v>
      </c>
      <c r="G633" t="s">
        <v>1005</v>
      </c>
      <c r="H633" t="s">
        <v>801</v>
      </c>
      <c r="I633" t="s">
        <v>968</v>
      </c>
      <c r="J633" t="s">
        <v>1730</v>
      </c>
      <c r="K633" t="s">
        <v>3209</v>
      </c>
      <c r="L633" t="str">
        <f>LEFT(TMODELO[[#This Row],[Genero]],1)</f>
        <v>F</v>
      </c>
    </row>
    <row r="634" spans="1:12">
      <c r="A634" t="s">
        <v>11</v>
      </c>
      <c r="B634" t="s">
        <v>3206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001172292112.1.1.1.01</v>
      </c>
      <c r="F634" s="42" t="s">
        <v>2148</v>
      </c>
      <c r="G634" t="s">
        <v>688</v>
      </c>
      <c r="H634" t="s">
        <v>60</v>
      </c>
      <c r="I634" t="s">
        <v>682</v>
      </c>
      <c r="J634" t="s">
        <v>1709</v>
      </c>
      <c r="K634" t="s">
        <v>3209</v>
      </c>
      <c r="L634" t="str">
        <f>LEFT(TMODELO[[#This Row],[Genero]],1)</f>
        <v>F</v>
      </c>
    </row>
    <row r="635" spans="1:12">
      <c r="A635" t="s">
        <v>11</v>
      </c>
      <c r="B635" t="s">
        <v>3206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001173673262.1.1.1.01</v>
      </c>
      <c r="F635" s="42" t="s">
        <v>2310</v>
      </c>
      <c r="G635" t="s">
        <v>1101</v>
      </c>
      <c r="H635" t="s">
        <v>8</v>
      </c>
      <c r="I635" t="s">
        <v>1126</v>
      </c>
      <c r="J635" t="s">
        <v>1699</v>
      </c>
      <c r="K635" t="s">
        <v>3208</v>
      </c>
      <c r="L635" t="str">
        <f>LEFT(TMODELO[[#This Row],[Genero]],1)</f>
        <v>M</v>
      </c>
    </row>
    <row r="636" spans="1:12">
      <c r="A636" t="s">
        <v>11</v>
      </c>
      <c r="B636" t="s">
        <v>3206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001174648592.1.1.1.01</v>
      </c>
      <c r="F636" s="42" t="s">
        <v>1609</v>
      </c>
      <c r="G636" t="s">
        <v>1634</v>
      </c>
      <c r="H636" t="s">
        <v>1635</v>
      </c>
      <c r="I636" t="s">
        <v>325</v>
      </c>
      <c r="J636" t="s">
        <v>1714</v>
      </c>
      <c r="K636" t="s">
        <v>3208</v>
      </c>
      <c r="L636" t="str">
        <f>LEFT(TMODELO[[#This Row],[Genero]],1)</f>
        <v>M</v>
      </c>
    </row>
    <row r="637" spans="1:12">
      <c r="A637" t="s">
        <v>11</v>
      </c>
      <c r="B637" t="s">
        <v>3206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001176779892.1.1.1.01</v>
      </c>
      <c r="F637" s="42" t="s">
        <v>1370</v>
      </c>
      <c r="G637" t="s">
        <v>716</v>
      </c>
      <c r="H637" t="s">
        <v>8</v>
      </c>
      <c r="I637" t="s">
        <v>707</v>
      </c>
      <c r="J637" t="s">
        <v>1728</v>
      </c>
      <c r="K637" t="s">
        <v>3209</v>
      </c>
      <c r="L637" t="str">
        <f>LEFT(TMODELO[[#This Row],[Genero]],1)</f>
        <v>F</v>
      </c>
    </row>
    <row r="638" spans="1:12">
      <c r="A638" t="s">
        <v>11</v>
      </c>
      <c r="B638" t="s">
        <v>3206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001179061562.1.1.1.01</v>
      </c>
      <c r="F638" s="42" t="s">
        <v>2242</v>
      </c>
      <c r="G638" t="s">
        <v>247</v>
      </c>
      <c r="H638" t="s">
        <v>248</v>
      </c>
      <c r="I638" t="s">
        <v>244</v>
      </c>
      <c r="J638" t="s">
        <v>1716</v>
      </c>
      <c r="K638" t="s">
        <v>3209</v>
      </c>
      <c r="L638" t="str">
        <f>LEFT(TMODELO[[#This Row],[Genero]],1)</f>
        <v>F</v>
      </c>
    </row>
    <row r="639" spans="1:12">
      <c r="A639" t="s">
        <v>11</v>
      </c>
      <c r="B639" t="s">
        <v>3206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001179070222.1.1.1.01</v>
      </c>
      <c r="F639" s="42" t="s">
        <v>2317</v>
      </c>
      <c r="G639" t="s">
        <v>960</v>
      </c>
      <c r="H639" t="s">
        <v>399</v>
      </c>
      <c r="I639" t="s">
        <v>1982</v>
      </c>
      <c r="J639" t="s">
        <v>1689</v>
      </c>
      <c r="K639" t="s">
        <v>3209</v>
      </c>
      <c r="L639" t="str">
        <f>LEFT(TMODELO[[#This Row],[Genero]],1)</f>
        <v>F</v>
      </c>
    </row>
    <row r="640" spans="1:12">
      <c r="A640" t="s">
        <v>11</v>
      </c>
      <c r="B640" t="s">
        <v>3206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001180666612.1.1.1.01</v>
      </c>
      <c r="F640" s="42" t="s">
        <v>1358</v>
      </c>
      <c r="G640" t="s">
        <v>1232</v>
      </c>
      <c r="H640" t="s">
        <v>1078</v>
      </c>
      <c r="I640" t="s">
        <v>261</v>
      </c>
      <c r="J640" t="s">
        <v>1715</v>
      </c>
      <c r="K640" t="s">
        <v>3209</v>
      </c>
      <c r="L640" t="str">
        <f>LEFT(TMODELO[[#This Row],[Genero]],1)</f>
        <v>F</v>
      </c>
    </row>
    <row r="641" spans="1:12">
      <c r="A641" t="s">
        <v>11</v>
      </c>
      <c r="B641" t="s">
        <v>3206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001180770072.1.1.1.01</v>
      </c>
      <c r="F641" s="42" t="s">
        <v>2258</v>
      </c>
      <c r="G641" t="s">
        <v>3248</v>
      </c>
      <c r="H641" t="s">
        <v>395</v>
      </c>
      <c r="I641" t="s">
        <v>1985</v>
      </c>
      <c r="J641" t="s">
        <v>1719</v>
      </c>
      <c r="K641" t="s">
        <v>3208</v>
      </c>
      <c r="L641" t="str">
        <f>LEFT(TMODELO[[#This Row],[Genero]],1)</f>
        <v>M</v>
      </c>
    </row>
    <row r="642" spans="1:12">
      <c r="A642" t="s">
        <v>11</v>
      </c>
      <c r="B642" t="s">
        <v>3206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001181002702.1.1.1.01</v>
      </c>
      <c r="F642" s="42" t="s">
        <v>2169</v>
      </c>
      <c r="G642" t="s">
        <v>1085</v>
      </c>
      <c r="H642" t="s">
        <v>60</v>
      </c>
      <c r="I642" t="s">
        <v>229</v>
      </c>
      <c r="J642" t="s">
        <v>1726</v>
      </c>
      <c r="K642" t="s">
        <v>3208</v>
      </c>
      <c r="L642" t="str">
        <f>LEFT(TMODELO[[#This Row],[Genero]],1)</f>
        <v>M</v>
      </c>
    </row>
    <row r="643" spans="1:12">
      <c r="A643" t="s">
        <v>11</v>
      </c>
      <c r="B643" t="s">
        <v>3206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001181451012.1.1.1.01</v>
      </c>
      <c r="F643" s="42" t="s">
        <v>2313</v>
      </c>
      <c r="G643" t="s">
        <v>1224</v>
      </c>
      <c r="H643" t="s">
        <v>395</v>
      </c>
      <c r="I643" t="s">
        <v>196</v>
      </c>
      <c r="J643" t="s">
        <v>1732</v>
      </c>
      <c r="K643" t="s">
        <v>3208</v>
      </c>
      <c r="L643" t="str">
        <f>LEFT(TMODELO[[#This Row],[Genero]],1)</f>
        <v>M</v>
      </c>
    </row>
    <row r="644" spans="1:12">
      <c r="A644" t="s">
        <v>11</v>
      </c>
      <c r="B644" t="s">
        <v>3206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001181761712.1.1.1.01</v>
      </c>
      <c r="F644" s="42" t="s">
        <v>2215</v>
      </c>
      <c r="G644" t="s">
        <v>1231</v>
      </c>
      <c r="H644" t="s">
        <v>174</v>
      </c>
      <c r="I644" t="s">
        <v>272</v>
      </c>
      <c r="J644" t="s">
        <v>1707</v>
      </c>
      <c r="K644" t="s">
        <v>3209</v>
      </c>
      <c r="L644" t="str">
        <f>LEFT(TMODELO[[#This Row],[Genero]],1)</f>
        <v>F</v>
      </c>
    </row>
    <row r="645" spans="1:12">
      <c r="A645" t="s">
        <v>11</v>
      </c>
      <c r="B645" t="s">
        <v>3206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001182324462.1.1.1.01</v>
      </c>
      <c r="F645" s="42" t="s">
        <v>2231</v>
      </c>
      <c r="G645" t="s">
        <v>807</v>
      </c>
      <c r="H645" t="s">
        <v>60</v>
      </c>
      <c r="I645" t="s">
        <v>1982</v>
      </c>
      <c r="J645" t="s">
        <v>1689</v>
      </c>
      <c r="K645" t="s">
        <v>3209</v>
      </c>
      <c r="L645" t="str">
        <f>LEFT(TMODELO[[#This Row],[Genero]],1)</f>
        <v>F</v>
      </c>
    </row>
    <row r="646" spans="1:12">
      <c r="A646" t="s">
        <v>11</v>
      </c>
      <c r="B646" t="s">
        <v>3206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001183959462.1.1.1.01</v>
      </c>
      <c r="F646" s="42" t="s">
        <v>2314</v>
      </c>
      <c r="G646" t="s">
        <v>278</v>
      </c>
      <c r="H646" t="s">
        <v>236</v>
      </c>
      <c r="I646" t="s">
        <v>1977</v>
      </c>
      <c r="J646" t="s">
        <v>1745</v>
      </c>
      <c r="K646" t="s">
        <v>3208</v>
      </c>
      <c r="L646" t="str">
        <f>LEFT(TMODELO[[#This Row],[Genero]],1)</f>
        <v>M</v>
      </c>
    </row>
    <row r="647" spans="1:12">
      <c r="A647" t="s">
        <v>11</v>
      </c>
      <c r="B647" t="s">
        <v>3206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001185286862.1.1.1.01</v>
      </c>
      <c r="F647" s="42" t="s">
        <v>2153</v>
      </c>
      <c r="G647" t="s">
        <v>277</v>
      </c>
      <c r="H647" t="s">
        <v>236</v>
      </c>
      <c r="I647" t="s">
        <v>1977</v>
      </c>
      <c r="J647" t="s">
        <v>1745</v>
      </c>
      <c r="K647" t="s">
        <v>3208</v>
      </c>
      <c r="L647" t="str">
        <f>LEFT(TMODELO[[#This Row],[Genero]],1)</f>
        <v>M</v>
      </c>
    </row>
    <row r="648" spans="1:12">
      <c r="A648" t="s">
        <v>11</v>
      </c>
      <c r="B648" t="s">
        <v>3206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001185289672.1.1.1.01</v>
      </c>
      <c r="F648" s="42" t="s">
        <v>2154</v>
      </c>
      <c r="G648" t="s">
        <v>1083</v>
      </c>
      <c r="H648" t="s">
        <v>1084</v>
      </c>
      <c r="I648" t="s">
        <v>1984</v>
      </c>
      <c r="J648" t="s">
        <v>1705</v>
      </c>
      <c r="K648" t="s">
        <v>3208</v>
      </c>
      <c r="L648" t="str">
        <f>LEFT(TMODELO[[#This Row],[Genero]],1)</f>
        <v>M</v>
      </c>
    </row>
    <row r="649" spans="1:12">
      <c r="A649" t="s">
        <v>11</v>
      </c>
      <c r="B649" t="s">
        <v>3206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001185348172.1.1.1.01</v>
      </c>
      <c r="F649" s="42" t="s">
        <v>2230</v>
      </c>
      <c r="G649" t="s">
        <v>1950</v>
      </c>
      <c r="H649" t="s">
        <v>10</v>
      </c>
      <c r="I649" t="s">
        <v>1126</v>
      </c>
      <c r="J649" t="s">
        <v>1699</v>
      </c>
      <c r="K649" t="s">
        <v>3209</v>
      </c>
      <c r="L649" t="str">
        <f>LEFT(TMODELO[[#This Row],[Genero]],1)</f>
        <v>F</v>
      </c>
    </row>
    <row r="650" spans="1:12">
      <c r="A650" t="s">
        <v>11</v>
      </c>
      <c r="B650" t="s">
        <v>3206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001187606772.1.1.1.01</v>
      </c>
      <c r="F650" s="42" t="s">
        <v>2129</v>
      </c>
      <c r="G650" t="s">
        <v>978</v>
      </c>
      <c r="H650" t="s">
        <v>462</v>
      </c>
      <c r="I650" t="s">
        <v>968</v>
      </c>
      <c r="J650" t="s">
        <v>1730</v>
      </c>
      <c r="K650" t="s">
        <v>3208</v>
      </c>
      <c r="L650" t="str">
        <f>LEFT(TMODELO[[#This Row],[Genero]],1)</f>
        <v>M</v>
      </c>
    </row>
    <row r="651" spans="1:12">
      <c r="A651" t="s">
        <v>11</v>
      </c>
      <c r="B651" t="s">
        <v>3206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001188615742.1.1.1.01</v>
      </c>
      <c r="F651" s="42" t="s">
        <v>2226</v>
      </c>
      <c r="G651" t="s">
        <v>1097</v>
      </c>
      <c r="H651" t="s">
        <v>1098</v>
      </c>
      <c r="I651" t="s">
        <v>1977</v>
      </c>
      <c r="J651" t="s">
        <v>1745</v>
      </c>
      <c r="K651" t="s">
        <v>3208</v>
      </c>
      <c r="L651" t="str">
        <f>LEFT(TMODELO[[#This Row],[Genero]],1)</f>
        <v>M</v>
      </c>
    </row>
    <row r="652" spans="1:12">
      <c r="A652" t="s">
        <v>11</v>
      </c>
      <c r="B652" t="s">
        <v>3206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001188716802.1.1.1.01</v>
      </c>
      <c r="F652" s="42" t="s">
        <v>2155</v>
      </c>
      <c r="G652" t="s">
        <v>712</v>
      </c>
      <c r="H652" t="s">
        <v>130</v>
      </c>
      <c r="I652" t="s">
        <v>707</v>
      </c>
      <c r="J652" t="s">
        <v>1728</v>
      </c>
      <c r="K652" t="s">
        <v>3208</v>
      </c>
      <c r="L652" t="str">
        <f>LEFT(TMODELO[[#This Row],[Genero]],1)</f>
        <v>M</v>
      </c>
    </row>
    <row r="653" spans="1:12">
      <c r="A653" t="s">
        <v>11</v>
      </c>
      <c r="B653" t="s">
        <v>3206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001190495002.1.1.1.01</v>
      </c>
      <c r="F653" s="42" t="s">
        <v>3121</v>
      </c>
      <c r="G653" t="s">
        <v>3136</v>
      </c>
      <c r="H653" t="s">
        <v>42</v>
      </c>
      <c r="I653" t="s">
        <v>288</v>
      </c>
      <c r="J653" t="s">
        <v>1741</v>
      </c>
      <c r="K653" t="s">
        <v>3208</v>
      </c>
      <c r="L653" t="str">
        <f>LEFT(TMODELO[[#This Row],[Genero]],1)</f>
        <v>M</v>
      </c>
    </row>
    <row r="654" spans="1:12">
      <c r="A654" t="s">
        <v>11</v>
      </c>
      <c r="B654" t="s">
        <v>3206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001190808102.1.1.1.01</v>
      </c>
      <c r="F654" s="42" t="s">
        <v>2043</v>
      </c>
      <c r="G654" t="s">
        <v>1241</v>
      </c>
      <c r="H654" t="s">
        <v>55</v>
      </c>
      <c r="I654" t="s">
        <v>968</v>
      </c>
      <c r="J654" t="s">
        <v>1730</v>
      </c>
      <c r="K654" t="s">
        <v>3209</v>
      </c>
      <c r="L654" t="str">
        <f>LEFT(TMODELO[[#This Row],[Genero]],1)</f>
        <v>F</v>
      </c>
    </row>
    <row r="655" spans="1:12">
      <c r="A655" t="s">
        <v>11</v>
      </c>
      <c r="B655" t="s">
        <v>3206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001192217292.1.1.1.01</v>
      </c>
      <c r="F655" s="42" t="s">
        <v>2275</v>
      </c>
      <c r="G655" t="s">
        <v>734</v>
      </c>
      <c r="H655" t="s">
        <v>10</v>
      </c>
      <c r="I655" t="s">
        <v>724</v>
      </c>
      <c r="J655" t="s">
        <v>1691</v>
      </c>
      <c r="K655" t="s">
        <v>3209</v>
      </c>
      <c r="L655" t="str">
        <f>LEFT(TMODELO[[#This Row],[Genero]],1)</f>
        <v>F</v>
      </c>
    </row>
    <row r="656" spans="1:12">
      <c r="A656" t="s">
        <v>11</v>
      </c>
      <c r="B656" t="s">
        <v>3206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001192961012.1.1.1.01</v>
      </c>
      <c r="F656" s="42" t="s">
        <v>2106</v>
      </c>
      <c r="G656" t="s">
        <v>1273</v>
      </c>
      <c r="H656" t="s">
        <v>395</v>
      </c>
      <c r="I656" t="s">
        <v>196</v>
      </c>
      <c r="J656" t="s">
        <v>1732</v>
      </c>
      <c r="K656" t="s">
        <v>3208</v>
      </c>
      <c r="L656" t="str">
        <f>LEFT(TMODELO[[#This Row],[Genero]],1)</f>
        <v>M</v>
      </c>
    </row>
    <row r="657" spans="1:12">
      <c r="A657" t="s">
        <v>11</v>
      </c>
      <c r="B657" t="s">
        <v>3206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001194441562.1.1.1.01</v>
      </c>
      <c r="F657" s="42" t="s">
        <v>2306</v>
      </c>
      <c r="G657" t="s">
        <v>1627</v>
      </c>
      <c r="H657" t="s">
        <v>481</v>
      </c>
      <c r="I657" t="s">
        <v>272</v>
      </c>
      <c r="J657" t="s">
        <v>1707</v>
      </c>
      <c r="K657" t="s">
        <v>3208</v>
      </c>
      <c r="L657" t="str">
        <f>LEFT(TMODELO[[#This Row],[Genero]],1)</f>
        <v>M</v>
      </c>
    </row>
    <row r="658" spans="1:12">
      <c r="A658" t="s">
        <v>11</v>
      </c>
      <c r="B658" t="s">
        <v>3206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002002391012.1.1.1.01</v>
      </c>
      <c r="F658" s="42" t="s">
        <v>1371</v>
      </c>
      <c r="G658" t="s">
        <v>320</v>
      </c>
      <c r="H658" t="s">
        <v>316</v>
      </c>
      <c r="I658" t="s">
        <v>315</v>
      </c>
      <c r="J658" t="s">
        <v>1708</v>
      </c>
      <c r="K658" t="s">
        <v>3209</v>
      </c>
      <c r="L658" t="str">
        <f>LEFT(TMODELO[[#This Row],[Genero]],1)</f>
        <v>F</v>
      </c>
    </row>
    <row r="659" spans="1:12">
      <c r="A659" t="s">
        <v>11</v>
      </c>
      <c r="B659" t="s">
        <v>3206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002004409802.1.1.1.01</v>
      </c>
      <c r="F659" s="42" t="s">
        <v>1343</v>
      </c>
      <c r="G659" t="s">
        <v>976</v>
      </c>
      <c r="H659" t="s">
        <v>3239</v>
      </c>
      <c r="I659" t="s">
        <v>968</v>
      </c>
      <c r="J659" t="s">
        <v>1730</v>
      </c>
      <c r="K659" t="s">
        <v>3209</v>
      </c>
      <c r="L659" t="str">
        <f>LEFT(TMODELO[[#This Row],[Genero]],1)</f>
        <v>F</v>
      </c>
    </row>
    <row r="660" spans="1:12">
      <c r="A660" t="s">
        <v>11</v>
      </c>
      <c r="B660" t="s">
        <v>3206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003003272772.1.1.1.01</v>
      </c>
      <c r="F660" s="42" t="s">
        <v>1385</v>
      </c>
      <c r="G660" t="s">
        <v>998</v>
      </c>
      <c r="H660" t="s">
        <v>999</v>
      </c>
      <c r="I660" t="s">
        <v>968</v>
      </c>
      <c r="J660" t="s">
        <v>1730</v>
      </c>
      <c r="K660" t="s">
        <v>3209</v>
      </c>
      <c r="L660" t="str">
        <f>LEFT(TMODELO[[#This Row],[Genero]],1)</f>
        <v>F</v>
      </c>
    </row>
    <row r="661" spans="1:12">
      <c r="A661" t="s">
        <v>11</v>
      </c>
      <c r="B661" t="s">
        <v>3206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003006207882.1.1.1.01</v>
      </c>
      <c r="F661" s="42" t="s">
        <v>2176</v>
      </c>
      <c r="G661" t="s">
        <v>1676</v>
      </c>
      <c r="H661" t="s">
        <v>135</v>
      </c>
      <c r="I661" t="s">
        <v>968</v>
      </c>
      <c r="J661" t="s">
        <v>1730</v>
      </c>
      <c r="K661" t="s">
        <v>3208</v>
      </c>
      <c r="L661" t="str">
        <f>LEFT(TMODELO[[#This Row],[Genero]],1)</f>
        <v>M</v>
      </c>
    </row>
    <row r="662" spans="1:12">
      <c r="A662" t="s">
        <v>11</v>
      </c>
      <c r="B662" t="s">
        <v>3206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004001285672.1.1.1.01</v>
      </c>
      <c r="F662" s="42" t="s">
        <v>2282</v>
      </c>
      <c r="G662" t="s">
        <v>1951</v>
      </c>
      <c r="H662" t="s">
        <v>55</v>
      </c>
      <c r="I662" t="s">
        <v>1126</v>
      </c>
      <c r="J662" t="s">
        <v>1699</v>
      </c>
      <c r="K662" t="s">
        <v>3209</v>
      </c>
      <c r="L662" t="str">
        <f>LEFT(TMODELO[[#This Row],[Genero]],1)</f>
        <v>F</v>
      </c>
    </row>
    <row r="663" spans="1:12">
      <c r="A663" t="s">
        <v>11</v>
      </c>
      <c r="B663" t="s">
        <v>3206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008002725932.1.1.1.01</v>
      </c>
      <c r="F663" s="42" t="s">
        <v>2094</v>
      </c>
      <c r="G663" t="s">
        <v>923</v>
      </c>
      <c r="H663" t="s">
        <v>924</v>
      </c>
      <c r="I663" t="s">
        <v>1982</v>
      </c>
      <c r="J663" t="s">
        <v>1689</v>
      </c>
      <c r="K663" t="s">
        <v>3209</v>
      </c>
      <c r="L663" t="str">
        <f>LEFT(TMODELO[[#This Row],[Genero]],1)</f>
        <v>F</v>
      </c>
    </row>
    <row r="664" spans="1:12">
      <c r="A664" t="s">
        <v>11</v>
      </c>
      <c r="B664" t="s">
        <v>3206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010003861422.1.1.1.01</v>
      </c>
      <c r="F664" s="42" t="s">
        <v>1338</v>
      </c>
      <c r="G664" t="s">
        <v>221</v>
      </c>
      <c r="H664" t="s">
        <v>222</v>
      </c>
      <c r="I664" t="s">
        <v>1989</v>
      </c>
      <c r="J664" t="s">
        <v>1706</v>
      </c>
      <c r="K664" t="s">
        <v>3209</v>
      </c>
      <c r="L664" t="str">
        <f>LEFT(TMODELO[[#This Row],[Genero]],1)</f>
        <v>F</v>
      </c>
    </row>
    <row r="665" spans="1:12">
      <c r="A665" t="s">
        <v>11</v>
      </c>
      <c r="B665" t="s">
        <v>3206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010006148992.1.1.1.01</v>
      </c>
      <c r="F665" s="42" t="s">
        <v>2121</v>
      </c>
      <c r="G665" t="s">
        <v>1131</v>
      </c>
      <c r="H665" t="s">
        <v>135</v>
      </c>
      <c r="I665" t="s">
        <v>1985</v>
      </c>
      <c r="J665" t="s">
        <v>1719</v>
      </c>
      <c r="K665" t="s">
        <v>3208</v>
      </c>
      <c r="L665" t="str">
        <f>LEFT(TMODELO[[#This Row],[Genero]],1)</f>
        <v>M</v>
      </c>
    </row>
    <row r="666" spans="1:12">
      <c r="A666" t="s">
        <v>11</v>
      </c>
      <c r="B666" t="s">
        <v>3206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011002138812.1.1.1.01</v>
      </c>
      <c r="F666" s="42" t="s">
        <v>2116</v>
      </c>
      <c r="G666" t="s">
        <v>787</v>
      </c>
      <c r="H666" t="s">
        <v>788</v>
      </c>
      <c r="I666" t="s">
        <v>1126</v>
      </c>
      <c r="J666" t="s">
        <v>1699</v>
      </c>
      <c r="K666" t="s">
        <v>3208</v>
      </c>
      <c r="L666" t="str">
        <f>LEFT(TMODELO[[#This Row],[Genero]],1)</f>
        <v>M</v>
      </c>
    </row>
    <row r="667" spans="1:12">
      <c r="A667" t="s">
        <v>11</v>
      </c>
      <c r="B667" t="s">
        <v>3206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011003208432.1.1.1.01</v>
      </c>
      <c r="F667" s="42" t="s">
        <v>2131</v>
      </c>
      <c r="G667" t="s">
        <v>704</v>
      </c>
      <c r="H667" t="s">
        <v>705</v>
      </c>
      <c r="I667" t="s">
        <v>703</v>
      </c>
      <c r="J667" t="s">
        <v>1740</v>
      </c>
      <c r="K667" t="s">
        <v>3208</v>
      </c>
      <c r="L667" t="str">
        <f>LEFT(TMODELO[[#This Row],[Genero]],1)</f>
        <v>M</v>
      </c>
    </row>
    <row r="668" spans="1:12">
      <c r="A668" t="s">
        <v>11</v>
      </c>
      <c r="B668" t="s">
        <v>3206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012000627662.1.1.1.01</v>
      </c>
      <c r="F668" s="42" t="s">
        <v>1334</v>
      </c>
      <c r="G668" t="s">
        <v>297</v>
      </c>
      <c r="H668" t="s">
        <v>298</v>
      </c>
      <c r="I668" t="s">
        <v>294</v>
      </c>
      <c r="J668" t="s">
        <v>1688</v>
      </c>
      <c r="K668" t="s">
        <v>3208</v>
      </c>
      <c r="L668" t="str">
        <f>LEFT(TMODELO[[#This Row],[Genero]],1)</f>
        <v>M</v>
      </c>
    </row>
    <row r="669" spans="1:12">
      <c r="A669" t="s">
        <v>11</v>
      </c>
      <c r="B669" t="s">
        <v>3206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012004354182.1.1.1.01</v>
      </c>
      <c r="F669" s="42" t="s">
        <v>1356</v>
      </c>
      <c r="G669" t="s">
        <v>291</v>
      </c>
      <c r="H669" t="s">
        <v>290</v>
      </c>
      <c r="I669" t="s">
        <v>288</v>
      </c>
      <c r="J669" t="s">
        <v>1741</v>
      </c>
      <c r="K669" t="s">
        <v>3209</v>
      </c>
      <c r="L669" t="str">
        <f>LEFT(TMODELO[[#This Row],[Genero]],1)</f>
        <v>F</v>
      </c>
    </row>
    <row r="670" spans="1:12">
      <c r="A670" t="s">
        <v>11</v>
      </c>
      <c r="B670" t="s">
        <v>3206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012009893802.1.1.1.01</v>
      </c>
      <c r="F670" s="42" t="s">
        <v>2110</v>
      </c>
      <c r="G670" t="s">
        <v>2109</v>
      </c>
      <c r="H670" t="s">
        <v>122</v>
      </c>
      <c r="I670" t="s">
        <v>703</v>
      </c>
      <c r="J670" t="s">
        <v>1740</v>
      </c>
      <c r="K670" t="s">
        <v>3208</v>
      </c>
      <c r="L670" t="str">
        <f>LEFT(TMODELO[[#This Row],[Genero]],1)</f>
        <v>M</v>
      </c>
    </row>
    <row r="671" spans="1:12">
      <c r="A671" t="s">
        <v>11</v>
      </c>
      <c r="B671" t="s">
        <v>3206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013001248212.1.1.1.01</v>
      </c>
      <c r="F671" s="42" t="s">
        <v>1329</v>
      </c>
      <c r="G671" t="s">
        <v>778</v>
      </c>
      <c r="H671" t="s">
        <v>8</v>
      </c>
      <c r="I671" t="s">
        <v>1126</v>
      </c>
      <c r="J671" t="s">
        <v>1699</v>
      </c>
      <c r="K671" t="s">
        <v>3208</v>
      </c>
      <c r="L671" t="str">
        <f>LEFT(TMODELO[[#This Row],[Genero]],1)</f>
        <v>M</v>
      </c>
    </row>
    <row r="672" spans="1:12">
      <c r="A672" t="s">
        <v>11</v>
      </c>
      <c r="B672" t="s">
        <v>3206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013003838232.1.1.1.01</v>
      </c>
      <c r="F672" s="42" t="s">
        <v>2250</v>
      </c>
      <c r="G672" t="s">
        <v>721</v>
      </c>
      <c r="H672" t="s">
        <v>130</v>
      </c>
      <c r="I672" t="s">
        <v>707</v>
      </c>
      <c r="J672" t="s">
        <v>1728</v>
      </c>
      <c r="K672" t="s">
        <v>3208</v>
      </c>
      <c r="L672" t="str">
        <f>LEFT(TMODELO[[#This Row],[Genero]],1)</f>
        <v>M</v>
      </c>
    </row>
    <row r="673" spans="1:12">
      <c r="A673" t="s">
        <v>11</v>
      </c>
      <c r="B673" t="s">
        <v>3206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016000231452.1.1.1.01</v>
      </c>
      <c r="F673" s="42" t="s">
        <v>2266</v>
      </c>
      <c r="G673" t="s">
        <v>1874</v>
      </c>
      <c r="H673" t="s">
        <v>441</v>
      </c>
      <c r="I673" t="s">
        <v>1982</v>
      </c>
      <c r="J673" t="s">
        <v>1689</v>
      </c>
      <c r="K673" t="s">
        <v>3208</v>
      </c>
      <c r="L673" t="str">
        <f>LEFT(TMODELO[[#This Row],[Genero]],1)</f>
        <v>M</v>
      </c>
    </row>
    <row r="674" spans="1:12">
      <c r="A674" t="s">
        <v>11</v>
      </c>
      <c r="B674" t="s">
        <v>3206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016001883512.1.1.1.01</v>
      </c>
      <c r="F674" s="42" t="s">
        <v>2159</v>
      </c>
      <c r="G674" t="s">
        <v>1244</v>
      </c>
      <c r="H674" t="s">
        <v>130</v>
      </c>
      <c r="I674" t="s">
        <v>1126</v>
      </c>
      <c r="J674" t="s">
        <v>1699</v>
      </c>
      <c r="K674" t="s">
        <v>3208</v>
      </c>
      <c r="L674" t="str">
        <f>LEFT(TMODELO[[#This Row],[Genero]],1)</f>
        <v>M</v>
      </c>
    </row>
    <row r="675" spans="1:12">
      <c r="A675" t="s">
        <v>11</v>
      </c>
      <c r="B675" t="s">
        <v>3206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017000738672.1.1.1.01</v>
      </c>
      <c r="F675" s="42" t="s">
        <v>1327</v>
      </c>
      <c r="G675" t="s">
        <v>683</v>
      </c>
      <c r="H675" t="s">
        <v>3129</v>
      </c>
      <c r="I675" t="s">
        <v>682</v>
      </c>
      <c r="J675" t="s">
        <v>1709</v>
      </c>
      <c r="K675" t="s">
        <v>3208</v>
      </c>
      <c r="L675" t="str">
        <f>LEFT(TMODELO[[#This Row],[Genero]],1)</f>
        <v>M</v>
      </c>
    </row>
    <row r="676" spans="1:12">
      <c r="A676" t="s">
        <v>11</v>
      </c>
      <c r="B676" t="s">
        <v>3206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018000817522.1.1.1.01</v>
      </c>
      <c r="F676" s="42" t="s">
        <v>2114</v>
      </c>
      <c r="G676" t="s">
        <v>2020</v>
      </c>
      <c r="H676" t="s">
        <v>8</v>
      </c>
      <c r="I676" t="s">
        <v>1982</v>
      </c>
      <c r="J676" t="s">
        <v>1689</v>
      </c>
      <c r="K676" t="s">
        <v>3209</v>
      </c>
      <c r="L676" t="str">
        <f>LEFT(TMODELO[[#This Row],[Genero]],1)</f>
        <v>F</v>
      </c>
    </row>
    <row r="677" spans="1:12">
      <c r="A677" t="s">
        <v>11</v>
      </c>
      <c r="B677" t="s">
        <v>3206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018001992652.1.1.1.01</v>
      </c>
      <c r="F677" s="42" t="s">
        <v>2300</v>
      </c>
      <c r="G677" t="s">
        <v>1952</v>
      </c>
      <c r="H677" t="s">
        <v>27</v>
      </c>
      <c r="I677" t="s">
        <v>1982</v>
      </c>
      <c r="J677" t="s">
        <v>1689</v>
      </c>
      <c r="K677" t="s">
        <v>3208</v>
      </c>
      <c r="L677" t="str">
        <f>LEFT(TMODELO[[#This Row],[Genero]],1)</f>
        <v>M</v>
      </c>
    </row>
    <row r="678" spans="1:12">
      <c r="A678" t="s">
        <v>11</v>
      </c>
      <c r="B678" t="s">
        <v>3206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018005413002.1.1.1.01</v>
      </c>
      <c r="F678" s="42" t="s">
        <v>2302</v>
      </c>
      <c r="G678" t="s">
        <v>1799</v>
      </c>
      <c r="H678" t="s">
        <v>135</v>
      </c>
      <c r="I678" t="s">
        <v>1982</v>
      </c>
      <c r="J678" t="s">
        <v>1689</v>
      </c>
      <c r="K678" t="s">
        <v>3208</v>
      </c>
      <c r="L678" t="str">
        <f>LEFT(TMODELO[[#This Row],[Genero]],1)</f>
        <v>M</v>
      </c>
    </row>
    <row r="679" spans="1:12">
      <c r="A679" t="s">
        <v>11</v>
      </c>
      <c r="B679" t="s">
        <v>3206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018006984232.1.1.1.01</v>
      </c>
      <c r="F679" s="42" t="s">
        <v>2193</v>
      </c>
      <c r="G679" t="s">
        <v>2021</v>
      </c>
      <c r="H679" t="s">
        <v>55</v>
      </c>
      <c r="I679" t="s">
        <v>1982</v>
      </c>
      <c r="J679" t="s">
        <v>1689</v>
      </c>
      <c r="K679" t="s">
        <v>3209</v>
      </c>
      <c r="L679" t="str">
        <f>LEFT(TMODELO[[#This Row],[Genero]],1)</f>
        <v>F</v>
      </c>
    </row>
    <row r="680" spans="1:12">
      <c r="A680" t="s">
        <v>11</v>
      </c>
      <c r="B680" t="s">
        <v>3206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020000916582.1.1.1.01</v>
      </c>
      <c r="F680" s="42" t="s">
        <v>2145</v>
      </c>
      <c r="G680" t="s">
        <v>711</v>
      </c>
      <c r="H680" t="s">
        <v>8</v>
      </c>
      <c r="I680" t="s">
        <v>707</v>
      </c>
      <c r="J680" t="s">
        <v>1728</v>
      </c>
      <c r="K680" t="s">
        <v>3208</v>
      </c>
      <c r="L680" t="str">
        <f>LEFT(TMODELO[[#This Row],[Genero]],1)</f>
        <v>M</v>
      </c>
    </row>
    <row r="681" spans="1:12">
      <c r="A681" t="s">
        <v>11</v>
      </c>
      <c r="B681" t="s">
        <v>3206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022000733812.1.1.1.01</v>
      </c>
      <c r="F681" s="42" t="s">
        <v>2229</v>
      </c>
      <c r="G681" t="s">
        <v>1099</v>
      </c>
      <c r="H681" t="s">
        <v>267</v>
      </c>
      <c r="I681" t="s">
        <v>724</v>
      </c>
      <c r="J681" t="s">
        <v>1691</v>
      </c>
      <c r="K681" t="s">
        <v>3208</v>
      </c>
      <c r="L681" t="str">
        <f>LEFT(TMODELO[[#This Row],[Genero]],1)</f>
        <v>M</v>
      </c>
    </row>
    <row r="682" spans="1:12">
      <c r="A682" t="s">
        <v>11</v>
      </c>
      <c r="B682" t="s">
        <v>3206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023007696562.1.1.1.01</v>
      </c>
      <c r="F682" s="42" t="s">
        <v>2249</v>
      </c>
      <c r="G682" t="s">
        <v>952</v>
      </c>
      <c r="H682" t="s">
        <v>943</v>
      </c>
      <c r="I682" t="s">
        <v>1982</v>
      </c>
      <c r="J682" t="s">
        <v>1689</v>
      </c>
      <c r="K682" t="s">
        <v>3208</v>
      </c>
      <c r="L682" t="str">
        <f>LEFT(TMODELO[[#This Row],[Genero]],1)</f>
        <v>M</v>
      </c>
    </row>
    <row r="683" spans="1:12">
      <c r="A683" t="s">
        <v>11</v>
      </c>
      <c r="B683" t="s">
        <v>3206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023014096252.1.1.1.01</v>
      </c>
      <c r="F683" s="42" t="s">
        <v>2100</v>
      </c>
      <c r="G683" t="s">
        <v>1154</v>
      </c>
      <c r="H683" t="s">
        <v>395</v>
      </c>
      <c r="I683" t="s">
        <v>682</v>
      </c>
      <c r="J683" t="s">
        <v>1709</v>
      </c>
      <c r="K683" t="s">
        <v>3209</v>
      </c>
      <c r="L683" t="str">
        <f>LEFT(TMODELO[[#This Row],[Genero]],1)</f>
        <v>F</v>
      </c>
    </row>
    <row r="684" spans="1:12">
      <c r="A684" t="s">
        <v>11</v>
      </c>
      <c r="B684" t="s">
        <v>3206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025004172052.1.1.1.01</v>
      </c>
      <c r="F684" s="42" t="s">
        <v>2269</v>
      </c>
      <c r="G684" t="s">
        <v>963</v>
      </c>
      <c r="H684" t="s">
        <v>257</v>
      </c>
      <c r="I684" t="s">
        <v>1126</v>
      </c>
      <c r="J684" t="s">
        <v>1699</v>
      </c>
      <c r="K684" t="s">
        <v>3208</v>
      </c>
      <c r="L684" t="str">
        <f>LEFT(TMODELO[[#This Row],[Genero]],1)</f>
        <v>M</v>
      </c>
    </row>
    <row r="685" spans="1:12">
      <c r="A685" t="s">
        <v>11</v>
      </c>
      <c r="B685" t="s">
        <v>3206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026007457032.1.1.1.01</v>
      </c>
      <c r="F685" s="42" t="s">
        <v>2223</v>
      </c>
      <c r="G685" t="s">
        <v>1953</v>
      </c>
      <c r="H685" t="s">
        <v>395</v>
      </c>
      <c r="I685" t="s">
        <v>1982</v>
      </c>
      <c r="J685" t="s">
        <v>1689</v>
      </c>
      <c r="K685" t="s">
        <v>3209</v>
      </c>
      <c r="L685" t="str">
        <f>LEFT(TMODELO[[#This Row],[Genero]],1)</f>
        <v>F</v>
      </c>
    </row>
    <row r="686" spans="1:12">
      <c r="A686" t="s">
        <v>11</v>
      </c>
      <c r="B686" t="s">
        <v>3206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027002564372.1.1.1.01</v>
      </c>
      <c r="F686" s="42" t="s">
        <v>2112</v>
      </c>
      <c r="G686" t="s">
        <v>1155</v>
      </c>
      <c r="H686" t="s">
        <v>1175</v>
      </c>
      <c r="I686" t="s">
        <v>682</v>
      </c>
      <c r="J686" t="s">
        <v>1709</v>
      </c>
      <c r="K686" t="s">
        <v>3208</v>
      </c>
      <c r="L686" t="str">
        <f>LEFT(TMODELO[[#This Row],[Genero]],1)</f>
        <v>M</v>
      </c>
    </row>
    <row r="687" spans="1:12">
      <c r="A687" t="s">
        <v>11</v>
      </c>
      <c r="B687" t="s">
        <v>3206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027002608192.1.1.1.01</v>
      </c>
      <c r="F687" s="42" t="s">
        <v>2175</v>
      </c>
      <c r="G687" t="s">
        <v>937</v>
      </c>
      <c r="H687" t="s">
        <v>77</v>
      </c>
      <c r="I687" t="s">
        <v>1982</v>
      </c>
      <c r="J687" t="s">
        <v>1689</v>
      </c>
      <c r="K687" t="s">
        <v>3208</v>
      </c>
      <c r="L687" t="str">
        <f>LEFT(TMODELO[[#This Row],[Genero]],1)</f>
        <v>M</v>
      </c>
    </row>
    <row r="688" spans="1:12">
      <c r="A688" t="s">
        <v>11</v>
      </c>
      <c r="B688" t="s">
        <v>3206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031006034912.1.1.1.01</v>
      </c>
      <c r="F688" s="42" t="s">
        <v>2307</v>
      </c>
      <c r="G688" t="s">
        <v>698</v>
      </c>
      <c r="H688" t="s">
        <v>199</v>
      </c>
      <c r="I688" t="s">
        <v>682</v>
      </c>
      <c r="J688" t="s">
        <v>1709</v>
      </c>
      <c r="K688" t="s">
        <v>3208</v>
      </c>
      <c r="L688" t="str">
        <f>LEFT(TMODELO[[#This Row],[Genero]],1)</f>
        <v>M</v>
      </c>
    </row>
    <row r="689" spans="1:12">
      <c r="A689" t="s">
        <v>11</v>
      </c>
      <c r="B689" t="s">
        <v>3206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031008440952.1.1.1.01</v>
      </c>
      <c r="F689" s="42" t="s">
        <v>2056</v>
      </c>
      <c r="G689" t="s">
        <v>1076</v>
      </c>
      <c r="H689" t="s">
        <v>102</v>
      </c>
      <c r="I689" t="s">
        <v>1126</v>
      </c>
      <c r="J689" t="s">
        <v>1699</v>
      </c>
      <c r="K689" t="s">
        <v>3208</v>
      </c>
      <c r="L689" t="str">
        <f>LEFT(TMODELO[[#This Row],[Genero]],1)</f>
        <v>M</v>
      </c>
    </row>
    <row r="690" spans="1:12">
      <c r="A690" t="s">
        <v>11</v>
      </c>
      <c r="B690" t="s">
        <v>3206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031009762692.1.1.1.01</v>
      </c>
      <c r="F690" s="42" t="s">
        <v>2065</v>
      </c>
      <c r="G690" t="s">
        <v>1127</v>
      </c>
      <c r="H690" t="s">
        <v>199</v>
      </c>
      <c r="I690" t="s">
        <v>1987</v>
      </c>
      <c r="J690" t="s">
        <v>1696</v>
      </c>
      <c r="K690" t="s">
        <v>3209</v>
      </c>
      <c r="L690" t="str">
        <f>LEFT(TMODELO[[#This Row],[Genero]],1)</f>
        <v>F</v>
      </c>
    </row>
    <row r="691" spans="1:12">
      <c r="A691" t="s">
        <v>11</v>
      </c>
      <c r="B691" t="s">
        <v>3206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031012848872.1.1.1.01</v>
      </c>
      <c r="F691" s="42" t="s">
        <v>2213</v>
      </c>
      <c r="G691" t="s">
        <v>689</v>
      </c>
      <c r="H691" t="s">
        <v>8</v>
      </c>
      <c r="I691" t="s">
        <v>682</v>
      </c>
      <c r="J691" t="s">
        <v>1709</v>
      </c>
      <c r="K691" t="s">
        <v>3209</v>
      </c>
      <c r="L691" t="str">
        <f>LEFT(TMODELO[[#This Row],[Genero]],1)</f>
        <v>F</v>
      </c>
    </row>
    <row r="692" spans="1:12">
      <c r="A692" t="s">
        <v>11</v>
      </c>
      <c r="B692" t="s">
        <v>3206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031015519052.1.1.1.01</v>
      </c>
      <c r="F692" s="42" t="s">
        <v>2217</v>
      </c>
      <c r="G692" t="s">
        <v>690</v>
      </c>
      <c r="H692" t="s">
        <v>8</v>
      </c>
      <c r="I692" t="s">
        <v>682</v>
      </c>
      <c r="J692" t="s">
        <v>1709</v>
      </c>
      <c r="K692" t="s">
        <v>3209</v>
      </c>
      <c r="L692" t="str">
        <f>LEFT(TMODELO[[#This Row],[Genero]],1)</f>
        <v>F</v>
      </c>
    </row>
    <row r="693" spans="1:12">
      <c r="A693" t="s">
        <v>11</v>
      </c>
      <c r="B693" t="s">
        <v>3206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031031519442.1.1.1.01</v>
      </c>
      <c r="F693" s="42" t="s">
        <v>2050</v>
      </c>
      <c r="G693" t="s">
        <v>1622</v>
      </c>
      <c r="H693" t="s">
        <v>32</v>
      </c>
      <c r="I693" t="s">
        <v>1987</v>
      </c>
      <c r="J693" t="s">
        <v>1696</v>
      </c>
      <c r="K693" t="s">
        <v>3209</v>
      </c>
      <c r="L693" t="str">
        <f>LEFT(TMODELO[[#This Row],[Genero]],1)</f>
        <v>F</v>
      </c>
    </row>
    <row r="694" spans="1:12">
      <c r="A694" t="s">
        <v>11</v>
      </c>
      <c r="B694" t="s">
        <v>3206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031040831122.1.1.1.01</v>
      </c>
      <c r="F694" s="42" t="s">
        <v>2241</v>
      </c>
      <c r="G694" t="s">
        <v>1230</v>
      </c>
      <c r="H694" t="s">
        <v>783</v>
      </c>
      <c r="I694" t="s">
        <v>1126</v>
      </c>
      <c r="J694" t="s">
        <v>1699</v>
      </c>
      <c r="K694" t="s">
        <v>3208</v>
      </c>
      <c r="L694" t="str">
        <f>LEFT(TMODELO[[#This Row],[Genero]],1)</f>
        <v>M</v>
      </c>
    </row>
    <row r="695" spans="1:12">
      <c r="A695" t="s">
        <v>11</v>
      </c>
      <c r="B695" t="s">
        <v>3206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031045181662.1.1.1.01</v>
      </c>
      <c r="F695" s="42" t="s">
        <v>2208</v>
      </c>
      <c r="G695" t="s">
        <v>3244</v>
      </c>
      <c r="H695" t="s">
        <v>407</v>
      </c>
      <c r="I695" t="s">
        <v>682</v>
      </c>
      <c r="J695" t="s">
        <v>1709</v>
      </c>
      <c r="K695" t="s">
        <v>3209</v>
      </c>
      <c r="L695" t="str">
        <f>LEFT(TMODELO[[#This Row],[Genero]],1)</f>
        <v>F</v>
      </c>
    </row>
    <row r="696" spans="1:12">
      <c r="A696" t="s">
        <v>11</v>
      </c>
      <c r="B696" t="s">
        <v>3206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031054219562.1.1.1.01</v>
      </c>
      <c r="F696" s="42" t="s">
        <v>2168</v>
      </c>
      <c r="G696" t="s">
        <v>1245</v>
      </c>
      <c r="H696" t="s">
        <v>936</v>
      </c>
      <c r="I696" t="s">
        <v>1983</v>
      </c>
      <c r="J696" t="s">
        <v>1720</v>
      </c>
      <c r="K696" t="s">
        <v>3208</v>
      </c>
      <c r="L696" t="str">
        <f>LEFT(TMODELO[[#This Row],[Genero]],1)</f>
        <v>M</v>
      </c>
    </row>
    <row r="697" spans="1:12">
      <c r="A697" t="s">
        <v>11</v>
      </c>
      <c r="B697" t="s">
        <v>3206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033000838092.1.1.1.01</v>
      </c>
      <c r="F697" s="42" t="s">
        <v>2078</v>
      </c>
      <c r="G697" t="s">
        <v>921</v>
      </c>
      <c r="H697" t="s">
        <v>113</v>
      </c>
      <c r="I697" t="s">
        <v>1982</v>
      </c>
      <c r="J697" t="s">
        <v>1689</v>
      </c>
      <c r="K697" t="s">
        <v>3208</v>
      </c>
      <c r="L697" t="str">
        <f>LEFT(TMODELO[[#This Row],[Genero]],1)</f>
        <v>M</v>
      </c>
    </row>
    <row r="698" spans="1:12">
      <c r="A698" t="s">
        <v>11</v>
      </c>
      <c r="B698" t="s">
        <v>3206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034001958262.1.1.1.01</v>
      </c>
      <c r="F698" s="42" t="s">
        <v>2136</v>
      </c>
      <c r="G698" t="s">
        <v>927</v>
      </c>
      <c r="H698" t="s">
        <v>77</v>
      </c>
      <c r="I698" t="s">
        <v>1982</v>
      </c>
      <c r="J698" t="s">
        <v>1689</v>
      </c>
      <c r="K698" t="s">
        <v>3208</v>
      </c>
      <c r="L698" t="str">
        <f>LEFT(TMODELO[[#This Row],[Genero]],1)</f>
        <v>M</v>
      </c>
    </row>
    <row r="699" spans="1:12">
      <c r="A699" t="s">
        <v>11</v>
      </c>
      <c r="B699" t="s">
        <v>3206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034003885792.1.1.1.01</v>
      </c>
      <c r="F699" s="42" t="s">
        <v>3321</v>
      </c>
      <c r="G699" t="s">
        <v>3303</v>
      </c>
      <c r="H699" t="s">
        <v>132</v>
      </c>
      <c r="I699" t="s">
        <v>815</v>
      </c>
      <c r="J699" t="s">
        <v>1723</v>
      </c>
      <c r="K699" t="s">
        <v>3209</v>
      </c>
      <c r="L699" t="str">
        <f>LEFT(TMODELO[[#This Row],[Genero]],1)</f>
        <v>F</v>
      </c>
    </row>
    <row r="700" spans="1:12">
      <c r="A700" t="s">
        <v>11</v>
      </c>
      <c r="B700" t="s">
        <v>3206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034006359462.1.1.1.01</v>
      </c>
      <c r="F700" s="42" t="s">
        <v>2088</v>
      </c>
      <c r="G700" t="s">
        <v>1237</v>
      </c>
      <c r="H700" t="s">
        <v>298</v>
      </c>
      <c r="I700" t="s">
        <v>294</v>
      </c>
      <c r="J700" t="s">
        <v>1688</v>
      </c>
      <c r="K700" t="s">
        <v>3209</v>
      </c>
      <c r="L700" t="str">
        <f>LEFT(TMODELO[[#This Row],[Genero]],1)</f>
        <v>F</v>
      </c>
    </row>
    <row r="701" spans="1:12">
      <c r="A701" t="s">
        <v>11</v>
      </c>
      <c r="B701" t="s">
        <v>3206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037000169532.1.1.1.01</v>
      </c>
      <c r="F701" s="42" t="s">
        <v>2295</v>
      </c>
      <c r="G701" t="s">
        <v>697</v>
      </c>
      <c r="H701" t="s">
        <v>10</v>
      </c>
      <c r="I701" t="s">
        <v>682</v>
      </c>
      <c r="J701" t="s">
        <v>1709</v>
      </c>
      <c r="K701" t="s">
        <v>3209</v>
      </c>
      <c r="L701" t="str">
        <f>LEFT(TMODELO[[#This Row],[Genero]],1)</f>
        <v>F</v>
      </c>
    </row>
    <row r="702" spans="1:12">
      <c r="A702" t="s">
        <v>11</v>
      </c>
      <c r="B702" t="s">
        <v>3206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037002433422.1.1.1.01</v>
      </c>
      <c r="F702" s="42" t="s">
        <v>2061</v>
      </c>
      <c r="G702" t="s">
        <v>777</v>
      </c>
      <c r="H702" t="s">
        <v>70</v>
      </c>
      <c r="I702" t="s">
        <v>1982</v>
      </c>
      <c r="J702" t="s">
        <v>1689</v>
      </c>
      <c r="K702" t="s">
        <v>3209</v>
      </c>
      <c r="L702" t="str">
        <f>LEFT(TMODELO[[#This Row],[Genero]],1)</f>
        <v>F</v>
      </c>
    </row>
    <row r="703" spans="1:12">
      <c r="A703" t="s">
        <v>11</v>
      </c>
      <c r="B703" t="s">
        <v>3206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037007337892.1.1.1.01</v>
      </c>
      <c r="F703" s="42" t="s">
        <v>2185</v>
      </c>
      <c r="G703" t="s">
        <v>1087</v>
      </c>
      <c r="H703" t="s">
        <v>265</v>
      </c>
      <c r="I703" t="s">
        <v>335</v>
      </c>
      <c r="J703" t="s">
        <v>1736</v>
      </c>
      <c r="K703" t="s">
        <v>3209</v>
      </c>
      <c r="L703" t="str">
        <f>LEFT(TMODELO[[#This Row],[Genero]],1)</f>
        <v>F</v>
      </c>
    </row>
    <row r="704" spans="1:12">
      <c r="A704" t="s">
        <v>11</v>
      </c>
      <c r="B704" t="s">
        <v>3206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041001954132.1.1.1.01</v>
      </c>
      <c r="F704" s="42" t="s">
        <v>3322</v>
      </c>
      <c r="G704" t="s">
        <v>3304</v>
      </c>
      <c r="H704" t="s">
        <v>30</v>
      </c>
      <c r="I704" t="s">
        <v>272</v>
      </c>
      <c r="J704" t="s">
        <v>1707</v>
      </c>
      <c r="K704" t="s">
        <v>3208</v>
      </c>
      <c r="L704" t="str">
        <f>LEFT(TMODELO[[#This Row],[Genero]],1)</f>
        <v>M</v>
      </c>
    </row>
    <row r="705" spans="1:12">
      <c r="A705" t="s">
        <v>11</v>
      </c>
      <c r="B705" t="s">
        <v>3206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047000053352.1.1.1.01</v>
      </c>
      <c r="F705" s="42" t="s">
        <v>2144</v>
      </c>
      <c r="G705" t="s">
        <v>1132</v>
      </c>
      <c r="H705" t="s">
        <v>199</v>
      </c>
      <c r="I705" t="s">
        <v>1125</v>
      </c>
      <c r="J705" t="s">
        <v>1717</v>
      </c>
      <c r="K705" t="s">
        <v>3208</v>
      </c>
      <c r="L705" t="str">
        <f>LEFT(TMODELO[[#This Row],[Genero]],1)</f>
        <v>M</v>
      </c>
    </row>
    <row r="706" spans="1:12">
      <c r="A706" t="s">
        <v>11</v>
      </c>
      <c r="B706" t="s">
        <v>3206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047001091862.1.1.1.01</v>
      </c>
      <c r="F706" s="42" t="s">
        <v>2297</v>
      </c>
      <c r="G706" t="s">
        <v>1138</v>
      </c>
      <c r="H706" t="s">
        <v>199</v>
      </c>
      <c r="I706" t="s">
        <v>1125</v>
      </c>
      <c r="J706" t="s">
        <v>1717</v>
      </c>
      <c r="K706" t="s">
        <v>3208</v>
      </c>
      <c r="L706" t="str">
        <f>LEFT(TMODELO[[#This Row],[Genero]],1)</f>
        <v>M</v>
      </c>
    </row>
    <row r="707" spans="1:12">
      <c r="A707" t="s">
        <v>11</v>
      </c>
      <c r="B707" t="s">
        <v>3206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047005451402.1.1.1.01</v>
      </c>
      <c r="F707" s="42" t="s">
        <v>2126</v>
      </c>
      <c r="G707" t="s">
        <v>686</v>
      </c>
      <c r="H707" t="s">
        <v>687</v>
      </c>
      <c r="I707" t="s">
        <v>682</v>
      </c>
      <c r="J707" t="s">
        <v>1709</v>
      </c>
      <c r="K707" t="s">
        <v>3208</v>
      </c>
      <c r="L707" t="str">
        <f>LEFT(TMODELO[[#This Row],[Genero]],1)</f>
        <v>M</v>
      </c>
    </row>
    <row r="708" spans="1:12">
      <c r="A708" t="s">
        <v>11</v>
      </c>
      <c r="B708" t="s">
        <v>3206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047008900742.1.1.1.01</v>
      </c>
      <c r="F708" s="42" t="s">
        <v>1393</v>
      </c>
      <c r="G708" t="s">
        <v>696</v>
      </c>
      <c r="H708" t="s">
        <v>10</v>
      </c>
      <c r="I708" t="s">
        <v>1982</v>
      </c>
      <c r="J708" t="s">
        <v>1689</v>
      </c>
      <c r="K708" t="s">
        <v>3209</v>
      </c>
      <c r="L708" t="str">
        <f>LEFT(TMODELO[[#This Row],[Genero]],1)</f>
        <v>F</v>
      </c>
    </row>
    <row r="709" spans="1:12">
      <c r="A709" t="s">
        <v>11</v>
      </c>
      <c r="B709" t="s">
        <v>3206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047014016242.1.1.1.01</v>
      </c>
      <c r="F709" s="42" t="s">
        <v>2267</v>
      </c>
      <c r="G709" t="s">
        <v>1247</v>
      </c>
      <c r="H709" t="s">
        <v>936</v>
      </c>
      <c r="I709" t="s">
        <v>1987</v>
      </c>
      <c r="J709" t="s">
        <v>1696</v>
      </c>
      <c r="K709" t="s">
        <v>3208</v>
      </c>
      <c r="L709" t="str">
        <f>LEFT(TMODELO[[#This Row],[Genero]],1)</f>
        <v>M</v>
      </c>
    </row>
    <row r="710" spans="1:12">
      <c r="A710" t="s">
        <v>11</v>
      </c>
      <c r="B710" t="s">
        <v>3206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047018875412.1.1.1.01</v>
      </c>
      <c r="F710" s="42" t="s">
        <v>2132</v>
      </c>
      <c r="G710" t="s">
        <v>1234</v>
      </c>
      <c r="H710" t="s">
        <v>1233</v>
      </c>
      <c r="I710" t="s">
        <v>294</v>
      </c>
      <c r="J710" t="s">
        <v>1688</v>
      </c>
      <c r="K710" t="s">
        <v>3208</v>
      </c>
      <c r="L710" t="str">
        <f>LEFT(TMODELO[[#This Row],[Genero]],1)</f>
        <v>M</v>
      </c>
    </row>
    <row r="711" spans="1:12">
      <c r="A711" t="s">
        <v>11</v>
      </c>
      <c r="B711" t="s">
        <v>3206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048002979232.1.1.1.01</v>
      </c>
      <c r="F711" s="42" t="s">
        <v>2263</v>
      </c>
      <c r="G711" t="s">
        <v>3249</v>
      </c>
      <c r="H711" t="s">
        <v>199</v>
      </c>
      <c r="I711" t="s">
        <v>1125</v>
      </c>
      <c r="J711" t="s">
        <v>1717</v>
      </c>
      <c r="K711" t="s">
        <v>3208</v>
      </c>
      <c r="L711" t="str">
        <f>LEFT(TMODELO[[#This Row],[Genero]],1)</f>
        <v>M</v>
      </c>
    </row>
    <row r="712" spans="1:12">
      <c r="A712" t="s">
        <v>11</v>
      </c>
      <c r="B712" t="s">
        <v>3206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048004764442.1.1.1.01</v>
      </c>
      <c r="F712" s="42" t="s">
        <v>2071</v>
      </c>
      <c r="G712" t="s">
        <v>1128</v>
      </c>
      <c r="H712" t="s">
        <v>199</v>
      </c>
      <c r="I712" t="s">
        <v>1125</v>
      </c>
      <c r="J712" t="s">
        <v>1717</v>
      </c>
      <c r="K712" t="s">
        <v>3208</v>
      </c>
      <c r="L712" t="str">
        <f>LEFT(TMODELO[[#This Row],[Genero]],1)</f>
        <v>M</v>
      </c>
    </row>
    <row r="713" spans="1:12">
      <c r="A713" t="s">
        <v>11</v>
      </c>
      <c r="B713" t="s">
        <v>3206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048005056712.1.1.1.01</v>
      </c>
      <c r="F713" s="42" t="s">
        <v>2053</v>
      </c>
      <c r="G713" t="s">
        <v>1124</v>
      </c>
      <c r="H713" t="s">
        <v>199</v>
      </c>
      <c r="I713" t="s">
        <v>1125</v>
      </c>
      <c r="J713" t="s">
        <v>1717</v>
      </c>
      <c r="K713" t="s">
        <v>3208</v>
      </c>
      <c r="L713" t="str">
        <f>LEFT(TMODELO[[#This Row],[Genero]],1)</f>
        <v>M</v>
      </c>
    </row>
    <row r="714" spans="1:12">
      <c r="A714" t="s">
        <v>11</v>
      </c>
      <c r="B714" t="s">
        <v>3206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048007995142.1.1.1.01</v>
      </c>
      <c r="F714" s="42" t="s">
        <v>2224</v>
      </c>
      <c r="G714" t="s">
        <v>1095</v>
      </c>
      <c r="H714" t="s">
        <v>1096</v>
      </c>
      <c r="I714" t="s">
        <v>1126</v>
      </c>
      <c r="J714" t="s">
        <v>1699</v>
      </c>
      <c r="K714" t="s">
        <v>3208</v>
      </c>
      <c r="L714" t="str">
        <f>LEFT(TMODELO[[#This Row],[Genero]],1)</f>
        <v>M</v>
      </c>
    </row>
    <row r="715" spans="1:12">
      <c r="A715" t="s">
        <v>11</v>
      </c>
      <c r="B715" t="s">
        <v>3206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049005635882.1.1.1.01</v>
      </c>
      <c r="F715" s="42" t="s">
        <v>1359</v>
      </c>
      <c r="G715" t="s">
        <v>962</v>
      </c>
      <c r="H715" t="s">
        <v>10</v>
      </c>
      <c r="I715" t="s">
        <v>965</v>
      </c>
      <c r="J715" t="s">
        <v>1737</v>
      </c>
      <c r="K715" t="s">
        <v>3209</v>
      </c>
      <c r="L715" t="str">
        <f>LEFT(TMODELO[[#This Row],[Genero]],1)</f>
        <v>F</v>
      </c>
    </row>
    <row r="716" spans="1:12">
      <c r="A716" t="s">
        <v>11</v>
      </c>
      <c r="B716" t="s">
        <v>3206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053002784122.1.1.1.01</v>
      </c>
      <c r="F716" s="42" t="s">
        <v>2259</v>
      </c>
      <c r="G716" t="s">
        <v>1388</v>
      </c>
      <c r="H716" t="s">
        <v>8</v>
      </c>
      <c r="I716" t="s">
        <v>968</v>
      </c>
      <c r="J716" t="s">
        <v>1730</v>
      </c>
      <c r="K716" t="s">
        <v>3208</v>
      </c>
      <c r="L716" t="str">
        <f>LEFT(TMODELO[[#This Row],[Genero]],1)</f>
        <v>M</v>
      </c>
    </row>
    <row r="717" spans="1:12">
      <c r="A717" t="s">
        <v>11</v>
      </c>
      <c r="B717" t="s">
        <v>3206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054008735422.1.1.1.01</v>
      </c>
      <c r="F717" s="42" t="s">
        <v>2204</v>
      </c>
      <c r="G717" t="s">
        <v>942</v>
      </c>
      <c r="H717" t="s">
        <v>943</v>
      </c>
      <c r="I717" t="s">
        <v>1982</v>
      </c>
      <c r="J717" t="s">
        <v>1689</v>
      </c>
      <c r="K717" t="s">
        <v>3208</v>
      </c>
      <c r="L717" t="str">
        <f>LEFT(TMODELO[[#This Row],[Genero]],1)</f>
        <v>M</v>
      </c>
    </row>
    <row r="718" spans="1:12">
      <c r="A718" t="s">
        <v>11</v>
      </c>
      <c r="B718" t="s">
        <v>3206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054011459322.1.1.1.01</v>
      </c>
      <c r="F718" s="42" t="s">
        <v>2163</v>
      </c>
      <c r="G718" t="s">
        <v>1297</v>
      </c>
      <c r="H718" t="s">
        <v>395</v>
      </c>
      <c r="I718" t="s">
        <v>1987</v>
      </c>
      <c r="J718" t="s">
        <v>1696</v>
      </c>
      <c r="K718" t="s">
        <v>3208</v>
      </c>
      <c r="L718" t="str">
        <f>LEFT(TMODELO[[#This Row],[Genero]],1)</f>
        <v>M</v>
      </c>
    </row>
    <row r="719" spans="1:12">
      <c r="A719" t="s">
        <v>11</v>
      </c>
      <c r="B719" t="s">
        <v>3206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054013781372.1.1.1.01</v>
      </c>
      <c r="F719" s="42" t="s">
        <v>2216</v>
      </c>
      <c r="G719" t="s">
        <v>802</v>
      </c>
      <c r="H719" t="s">
        <v>10</v>
      </c>
      <c r="I719" t="s">
        <v>1126</v>
      </c>
      <c r="J719" t="s">
        <v>1699</v>
      </c>
      <c r="K719" t="s">
        <v>3209</v>
      </c>
      <c r="L719" t="str">
        <f>LEFT(TMODELO[[#This Row],[Genero]],1)</f>
        <v>F</v>
      </c>
    </row>
    <row r="720" spans="1:12">
      <c r="A720" t="s">
        <v>11</v>
      </c>
      <c r="B720" t="s">
        <v>3206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055003438912.1.1.1.01</v>
      </c>
      <c r="F720" s="42" t="s">
        <v>2152</v>
      </c>
      <c r="G720" t="s">
        <v>933</v>
      </c>
      <c r="H720" t="s">
        <v>113</v>
      </c>
      <c r="I720" t="s">
        <v>1982</v>
      </c>
      <c r="J720" t="s">
        <v>1689</v>
      </c>
      <c r="K720" t="s">
        <v>3208</v>
      </c>
      <c r="L720" t="str">
        <f>LEFT(TMODELO[[#This Row],[Genero]],1)</f>
        <v>M</v>
      </c>
    </row>
    <row r="721" spans="1:12">
      <c r="A721" t="s">
        <v>11</v>
      </c>
      <c r="B721" t="s">
        <v>3206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056000959532.1.1.1.01</v>
      </c>
      <c r="F721" s="42" t="s">
        <v>2262</v>
      </c>
      <c r="G721" t="s">
        <v>1135</v>
      </c>
      <c r="H721" t="s">
        <v>199</v>
      </c>
      <c r="I721" t="s">
        <v>1125</v>
      </c>
      <c r="J721" t="s">
        <v>1717</v>
      </c>
      <c r="K721" t="s">
        <v>3208</v>
      </c>
      <c r="L721" t="str">
        <f>LEFT(TMODELO[[#This Row],[Genero]],1)</f>
        <v>M</v>
      </c>
    </row>
    <row r="722" spans="1:12">
      <c r="A722" t="s">
        <v>11</v>
      </c>
      <c r="B722" t="s">
        <v>3206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056008167052.1.1.1.01</v>
      </c>
      <c r="F722" s="42" t="s">
        <v>2207</v>
      </c>
      <c r="G722" t="s">
        <v>1134</v>
      </c>
      <c r="H722" t="s">
        <v>199</v>
      </c>
      <c r="I722" t="s">
        <v>1125</v>
      </c>
      <c r="J722" t="s">
        <v>1717</v>
      </c>
      <c r="K722" t="s">
        <v>3208</v>
      </c>
      <c r="L722" t="str">
        <f>LEFT(TMODELO[[#This Row],[Genero]],1)</f>
        <v>M</v>
      </c>
    </row>
    <row r="723" spans="1:12">
      <c r="A723" t="s">
        <v>11</v>
      </c>
      <c r="B723" t="s">
        <v>3206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056015026922.1.1.1.01</v>
      </c>
      <c r="F723" s="42" t="s">
        <v>2268</v>
      </c>
      <c r="G723" t="s">
        <v>966</v>
      </c>
      <c r="H723" t="s">
        <v>8</v>
      </c>
      <c r="I723" t="s">
        <v>965</v>
      </c>
      <c r="J723" t="s">
        <v>1737</v>
      </c>
      <c r="K723" t="s">
        <v>3209</v>
      </c>
      <c r="L723" t="str">
        <f>LEFT(TMODELO[[#This Row],[Genero]],1)</f>
        <v>F</v>
      </c>
    </row>
    <row r="724" spans="1:12">
      <c r="A724" t="s">
        <v>11</v>
      </c>
      <c r="B724" t="s">
        <v>3206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056015650202.1.1.1.01</v>
      </c>
      <c r="F724" s="42" t="s">
        <v>2239</v>
      </c>
      <c r="G724" t="s">
        <v>950</v>
      </c>
      <c r="H724" t="s">
        <v>60</v>
      </c>
      <c r="I724" t="s">
        <v>1982</v>
      </c>
      <c r="J724" t="s">
        <v>1689</v>
      </c>
      <c r="K724" t="s">
        <v>3208</v>
      </c>
      <c r="L724" t="str">
        <f>LEFT(TMODELO[[#This Row],[Genero]],1)</f>
        <v>M</v>
      </c>
    </row>
    <row r="725" spans="1:12">
      <c r="A725" t="s">
        <v>11</v>
      </c>
      <c r="B725" t="s">
        <v>3206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056017966902.1.1.1.01</v>
      </c>
      <c r="F725" s="42" t="s">
        <v>2286</v>
      </c>
      <c r="G725" t="s">
        <v>817</v>
      </c>
      <c r="H725" t="s">
        <v>84</v>
      </c>
      <c r="I725" t="s">
        <v>815</v>
      </c>
      <c r="J725" t="s">
        <v>1723</v>
      </c>
      <c r="K725" t="s">
        <v>3209</v>
      </c>
      <c r="L725" t="str">
        <f>LEFT(TMODELO[[#This Row],[Genero]],1)</f>
        <v>F</v>
      </c>
    </row>
    <row r="726" spans="1:12">
      <c r="A726" t="s">
        <v>11</v>
      </c>
      <c r="B726" t="s">
        <v>3206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058002408392.1.1.1.01</v>
      </c>
      <c r="F726" s="42" t="s">
        <v>2283</v>
      </c>
      <c r="G726" t="s">
        <v>1002</v>
      </c>
      <c r="H726" t="s">
        <v>794</v>
      </c>
      <c r="I726" t="s">
        <v>968</v>
      </c>
      <c r="J726" t="s">
        <v>1730</v>
      </c>
      <c r="K726" t="s">
        <v>3208</v>
      </c>
      <c r="L726" t="str">
        <f>LEFT(TMODELO[[#This Row],[Genero]],1)</f>
        <v>M</v>
      </c>
    </row>
    <row r="727" spans="1:12">
      <c r="A727" t="s">
        <v>11</v>
      </c>
      <c r="B727" t="s">
        <v>3206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059000909442.1.1.1.01</v>
      </c>
      <c r="F727" s="42" t="s">
        <v>2202</v>
      </c>
      <c r="G727" t="s">
        <v>246</v>
      </c>
      <c r="H727" t="s">
        <v>15</v>
      </c>
      <c r="I727" t="s">
        <v>707</v>
      </c>
      <c r="J727" t="s">
        <v>1728</v>
      </c>
      <c r="K727" t="s">
        <v>3208</v>
      </c>
      <c r="L727" t="str">
        <f>LEFT(TMODELO[[#This Row],[Genero]],1)</f>
        <v>M</v>
      </c>
    </row>
    <row r="728" spans="1:12">
      <c r="A728" t="s">
        <v>11</v>
      </c>
      <c r="B728" t="s">
        <v>3206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060000905112.1.1.1.01</v>
      </c>
      <c r="F728" s="42" t="s">
        <v>1347</v>
      </c>
      <c r="G728" t="s">
        <v>187</v>
      </c>
      <c r="H728" t="s">
        <v>189</v>
      </c>
      <c r="I728" t="s">
        <v>1984</v>
      </c>
      <c r="J728" t="s">
        <v>1705</v>
      </c>
      <c r="K728" t="s">
        <v>3209</v>
      </c>
      <c r="L728" t="str">
        <f>LEFT(TMODELO[[#This Row],[Genero]],1)</f>
        <v>F</v>
      </c>
    </row>
    <row r="729" spans="1:12">
      <c r="A729" t="s">
        <v>11</v>
      </c>
      <c r="B729" t="s">
        <v>3206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068004126182.1.1.1.01</v>
      </c>
      <c r="F729" s="42" t="s">
        <v>2206</v>
      </c>
      <c r="G729" t="s">
        <v>799</v>
      </c>
      <c r="H729" t="s">
        <v>135</v>
      </c>
      <c r="I729" t="s">
        <v>724</v>
      </c>
      <c r="J729" t="s">
        <v>1691</v>
      </c>
      <c r="K729" t="s">
        <v>3208</v>
      </c>
      <c r="L729" t="str">
        <f>LEFT(TMODELO[[#This Row],[Genero]],1)</f>
        <v>M</v>
      </c>
    </row>
    <row r="730" spans="1:12">
      <c r="A730" t="s">
        <v>11</v>
      </c>
      <c r="B730" t="s">
        <v>3206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068005533382.1.1.1.01</v>
      </c>
      <c r="F730" s="42" t="s">
        <v>3122</v>
      </c>
      <c r="G730" t="s">
        <v>3137</v>
      </c>
      <c r="H730" t="s">
        <v>732</v>
      </c>
      <c r="I730" t="s">
        <v>1126</v>
      </c>
      <c r="J730" t="s">
        <v>1699</v>
      </c>
      <c r="K730" t="s">
        <v>3208</v>
      </c>
      <c r="L730" t="str">
        <f>LEFT(TMODELO[[#This Row],[Genero]],1)</f>
        <v>M</v>
      </c>
    </row>
    <row r="731" spans="1:12">
      <c r="A731" t="s">
        <v>11</v>
      </c>
      <c r="B731" t="s">
        <v>3206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073001231352.1.1.1.01</v>
      </c>
      <c r="F731" s="42" t="s">
        <v>2177</v>
      </c>
      <c r="G731" t="s">
        <v>12</v>
      </c>
      <c r="H731" t="s">
        <v>13</v>
      </c>
      <c r="I731" t="s">
        <v>1982</v>
      </c>
      <c r="J731" t="s">
        <v>1689</v>
      </c>
      <c r="K731" t="s">
        <v>3208</v>
      </c>
      <c r="L731" t="str">
        <f>LEFT(TMODELO[[#This Row],[Genero]],1)</f>
        <v>M</v>
      </c>
    </row>
    <row r="732" spans="1:12">
      <c r="A732" t="s">
        <v>11</v>
      </c>
      <c r="B732" t="s">
        <v>3206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076001538402.1.1.1.01</v>
      </c>
      <c r="F732" s="42" t="s">
        <v>2150</v>
      </c>
      <c r="G732" t="s">
        <v>1954</v>
      </c>
      <c r="H732" t="s">
        <v>732</v>
      </c>
      <c r="I732" t="s">
        <v>724</v>
      </c>
      <c r="J732" t="s">
        <v>1691</v>
      </c>
      <c r="K732" t="s">
        <v>3208</v>
      </c>
      <c r="L732" t="str">
        <f>LEFT(TMODELO[[#This Row],[Genero]],1)</f>
        <v>M</v>
      </c>
    </row>
    <row r="733" spans="1:12">
      <c r="A733" t="s">
        <v>11</v>
      </c>
      <c r="B733" t="s">
        <v>3206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081000085752.1.1.1.01</v>
      </c>
      <c r="F733" s="42" t="s">
        <v>2069</v>
      </c>
      <c r="G733" t="s">
        <v>708</v>
      </c>
      <c r="H733" t="s">
        <v>8</v>
      </c>
      <c r="I733" t="s">
        <v>707</v>
      </c>
      <c r="J733" t="s">
        <v>1728</v>
      </c>
      <c r="K733" t="s">
        <v>3209</v>
      </c>
      <c r="L733" t="str">
        <f>LEFT(TMODELO[[#This Row],[Genero]],1)</f>
        <v>F</v>
      </c>
    </row>
    <row r="734" spans="1:12">
      <c r="A734" t="s">
        <v>11</v>
      </c>
      <c r="B734" t="s">
        <v>3206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081000534152.1.1.1.01</v>
      </c>
      <c r="F734" s="42" t="s">
        <v>2115</v>
      </c>
      <c r="G734" t="s">
        <v>926</v>
      </c>
      <c r="H734" t="s">
        <v>113</v>
      </c>
      <c r="I734" t="s">
        <v>1982</v>
      </c>
      <c r="J734" t="s">
        <v>1689</v>
      </c>
      <c r="K734" t="s">
        <v>3208</v>
      </c>
      <c r="L734" t="str">
        <f>LEFT(TMODELO[[#This Row],[Genero]],1)</f>
        <v>M</v>
      </c>
    </row>
    <row r="735" spans="1:12">
      <c r="A735" t="s">
        <v>11</v>
      </c>
      <c r="B735" t="s">
        <v>3206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082002268952.1.1.1.01</v>
      </c>
      <c r="F735" s="42" t="s">
        <v>1372</v>
      </c>
      <c r="G735" t="s">
        <v>217</v>
      </c>
      <c r="H735" t="s">
        <v>219</v>
      </c>
      <c r="I735" t="s">
        <v>218</v>
      </c>
      <c r="J735" t="s">
        <v>1712</v>
      </c>
      <c r="K735" t="s">
        <v>3209</v>
      </c>
      <c r="L735" t="str">
        <f>LEFT(TMODELO[[#This Row],[Genero]],1)</f>
        <v>F</v>
      </c>
    </row>
    <row r="736" spans="1:12">
      <c r="A736" t="s">
        <v>11</v>
      </c>
      <c r="B736" t="s">
        <v>3206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091000134172.1.1.1.01</v>
      </c>
      <c r="F736" s="42" t="s">
        <v>1386</v>
      </c>
      <c r="G736" t="s">
        <v>808</v>
      </c>
      <c r="H736" t="s">
        <v>30</v>
      </c>
      <c r="I736" t="s">
        <v>1126</v>
      </c>
      <c r="J736" t="s">
        <v>1699</v>
      </c>
      <c r="K736" t="s">
        <v>3208</v>
      </c>
      <c r="L736" t="str">
        <f>LEFT(TMODELO[[#This Row],[Genero]],1)</f>
        <v>M</v>
      </c>
    </row>
    <row r="737" spans="1:12">
      <c r="A737" t="s">
        <v>11</v>
      </c>
      <c r="B737" t="s">
        <v>3206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093001231722.1.1.1.01</v>
      </c>
      <c r="F737" s="42" t="s">
        <v>2091</v>
      </c>
      <c r="G737" t="s">
        <v>922</v>
      </c>
      <c r="H737" t="s">
        <v>77</v>
      </c>
      <c r="I737" t="s">
        <v>1982</v>
      </c>
      <c r="J737" t="s">
        <v>1689</v>
      </c>
      <c r="K737" t="s">
        <v>3209</v>
      </c>
      <c r="L737" t="str">
        <f>LEFT(TMODELO[[#This Row],[Genero]],1)</f>
        <v>F</v>
      </c>
    </row>
    <row r="738" spans="1:12">
      <c r="A738" t="s">
        <v>11</v>
      </c>
      <c r="B738" t="s">
        <v>3206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093002632752.1.1.1.01</v>
      </c>
      <c r="F738" s="42" t="s">
        <v>2076</v>
      </c>
      <c r="G738" t="s">
        <v>920</v>
      </c>
      <c r="H738" t="s">
        <v>102</v>
      </c>
      <c r="I738" t="s">
        <v>1982</v>
      </c>
      <c r="J738" t="s">
        <v>1689</v>
      </c>
      <c r="K738" t="s">
        <v>3208</v>
      </c>
      <c r="L738" t="str">
        <f>LEFT(TMODELO[[#This Row],[Genero]],1)</f>
        <v>M</v>
      </c>
    </row>
    <row r="739" spans="1:12">
      <c r="A739" t="s">
        <v>11</v>
      </c>
      <c r="B739" t="s">
        <v>3206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093003168182.1.1.1.01</v>
      </c>
      <c r="F739" s="42" t="s">
        <v>2195</v>
      </c>
      <c r="G739" t="s">
        <v>1090</v>
      </c>
      <c r="H739" t="s">
        <v>1091</v>
      </c>
      <c r="I739" t="s">
        <v>239</v>
      </c>
      <c r="J739" t="s">
        <v>1733</v>
      </c>
      <c r="K739" t="s">
        <v>3208</v>
      </c>
      <c r="L739" t="str">
        <f>LEFT(TMODELO[[#This Row],[Genero]],1)</f>
        <v>M</v>
      </c>
    </row>
    <row r="740" spans="1:12">
      <c r="A740" t="s">
        <v>11</v>
      </c>
      <c r="B740" t="s">
        <v>3206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093005244032.1.1.1.01</v>
      </c>
      <c r="F740" s="42" t="s">
        <v>3323</v>
      </c>
      <c r="G740" t="s">
        <v>3305</v>
      </c>
      <c r="H740" t="s">
        <v>3306</v>
      </c>
      <c r="I740" t="s">
        <v>284</v>
      </c>
      <c r="J740" t="s">
        <v>1729</v>
      </c>
      <c r="K740" t="s">
        <v>3209</v>
      </c>
      <c r="L740" t="str">
        <f>LEFT(TMODELO[[#This Row],[Genero]],1)</f>
        <v>F</v>
      </c>
    </row>
    <row r="741" spans="1:12">
      <c r="A741" t="s">
        <v>11</v>
      </c>
      <c r="B741" t="s">
        <v>3206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093006405062.1.1.1.01</v>
      </c>
      <c r="F741" s="42" t="s">
        <v>2271</v>
      </c>
      <c r="G741" t="s">
        <v>953</v>
      </c>
      <c r="H741" t="s">
        <v>113</v>
      </c>
      <c r="I741" t="s">
        <v>1982</v>
      </c>
      <c r="J741" t="s">
        <v>1689</v>
      </c>
      <c r="K741" t="s">
        <v>3208</v>
      </c>
      <c r="L741" t="str">
        <f>LEFT(TMODELO[[#This Row],[Genero]],1)</f>
        <v>M</v>
      </c>
    </row>
    <row r="742" spans="1:12">
      <c r="A742" t="s">
        <v>11</v>
      </c>
      <c r="B742" t="s">
        <v>3206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093006770292.1.1.1.01</v>
      </c>
      <c r="F742" s="42" t="s">
        <v>2139</v>
      </c>
      <c r="G742" t="s">
        <v>929</v>
      </c>
      <c r="H742" t="s">
        <v>77</v>
      </c>
      <c r="I742" t="s">
        <v>1982</v>
      </c>
      <c r="J742" t="s">
        <v>1689</v>
      </c>
      <c r="K742" t="s">
        <v>3209</v>
      </c>
      <c r="L742" t="str">
        <f>LEFT(TMODELO[[#This Row],[Genero]],1)</f>
        <v>F</v>
      </c>
    </row>
    <row r="743" spans="1:12">
      <c r="A743" t="s">
        <v>11</v>
      </c>
      <c r="B743" t="s">
        <v>3206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096002606172.1.1.1.01</v>
      </c>
      <c r="F743" s="42" t="s">
        <v>2090</v>
      </c>
      <c r="G743" t="s">
        <v>295</v>
      </c>
      <c r="H743" t="s">
        <v>296</v>
      </c>
      <c r="I743" t="s">
        <v>294</v>
      </c>
      <c r="J743" t="s">
        <v>1688</v>
      </c>
      <c r="K743" t="s">
        <v>3209</v>
      </c>
      <c r="L743" t="str">
        <f>LEFT(TMODELO[[#This Row],[Genero]],1)</f>
        <v>F</v>
      </c>
    </row>
    <row r="744" spans="1:12">
      <c r="A744" t="s">
        <v>11</v>
      </c>
      <c r="B744" t="s">
        <v>3206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123001266822.1.1.1.01</v>
      </c>
      <c r="F744" s="42" t="s">
        <v>1376</v>
      </c>
      <c r="G744" t="s">
        <v>93</v>
      </c>
      <c r="H744" t="s">
        <v>84</v>
      </c>
      <c r="I744" t="s">
        <v>212</v>
      </c>
      <c r="J744" t="s">
        <v>3212</v>
      </c>
      <c r="K744" t="s">
        <v>3209</v>
      </c>
      <c r="L744" t="str">
        <f>LEFT(TMODELO[[#This Row],[Genero]],1)</f>
        <v>F</v>
      </c>
    </row>
    <row r="745" spans="1:12">
      <c r="A745" t="s">
        <v>11</v>
      </c>
      <c r="B745" t="s">
        <v>3206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136001691332.1.1.1.01</v>
      </c>
      <c r="F745" s="42" t="s">
        <v>2074</v>
      </c>
      <c r="G745" t="s">
        <v>1618</v>
      </c>
      <c r="H745" t="s">
        <v>8</v>
      </c>
      <c r="I745" t="s">
        <v>272</v>
      </c>
      <c r="J745" t="s">
        <v>1707</v>
      </c>
      <c r="K745" t="s">
        <v>3208</v>
      </c>
      <c r="L745" t="str">
        <f>LEFT(TMODELO[[#This Row],[Genero]],1)</f>
        <v>M</v>
      </c>
    </row>
    <row r="746" spans="1:12">
      <c r="A746" t="s">
        <v>11</v>
      </c>
      <c r="B746" t="s">
        <v>3206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223002382962.1.1.1.01</v>
      </c>
      <c r="F746" s="42" t="s">
        <v>1322</v>
      </c>
      <c r="G746" t="s">
        <v>275</v>
      </c>
      <c r="H746" t="s">
        <v>236</v>
      </c>
      <c r="I746" t="s">
        <v>1977</v>
      </c>
      <c r="J746" t="s">
        <v>1745</v>
      </c>
      <c r="K746" t="s">
        <v>3208</v>
      </c>
      <c r="L746" t="str">
        <f>LEFT(TMODELO[[#This Row],[Genero]],1)</f>
        <v>M</v>
      </c>
    </row>
    <row r="747" spans="1:12">
      <c r="A747" t="s">
        <v>11</v>
      </c>
      <c r="B747" t="s">
        <v>3206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223002719252.1.1.1.01</v>
      </c>
      <c r="F747" s="42" t="s">
        <v>2189</v>
      </c>
      <c r="G747" t="s">
        <v>940</v>
      </c>
      <c r="H747" t="s">
        <v>298</v>
      </c>
      <c r="I747" t="s">
        <v>1982</v>
      </c>
      <c r="J747" t="s">
        <v>1689</v>
      </c>
      <c r="K747" t="s">
        <v>3208</v>
      </c>
      <c r="L747" t="str">
        <f>LEFT(TMODELO[[#This Row],[Genero]],1)</f>
        <v>M</v>
      </c>
    </row>
    <row r="748" spans="1:12">
      <c r="A748" t="s">
        <v>11</v>
      </c>
      <c r="B748" t="s">
        <v>3206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223003967712.1.1.1.01</v>
      </c>
      <c r="F748" s="42" t="s">
        <v>1394</v>
      </c>
      <c r="G748" t="s">
        <v>263</v>
      </c>
      <c r="H748" t="s">
        <v>10</v>
      </c>
      <c r="I748" t="s">
        <v>261</v>
      </c>
      <c r="J748" t="s">
        <v>1715</v>
      </c>
      <c r="K748" t="s">
        <v>3209</v>
      </c>
      <c r="L748" t="str">
        <f>LEFT(TMODELO[[#This Row],[Genero]],1)</f>
        <v>F</v>
      </c>
    </row>
    <row r="749" spans="1:12">
      <c r="A749" t="s">
        <v>11</v>
      </c>
      <c r="B749" t="s">
        <v>3206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223006496092.1.1.1.01</v>
      </c>
      <c r="F749" s="42" t="s">
        <v>2279</v>
      </c>
      <c r="G749" t="s">
        <v>1250</v>
      </c>
      <c r="H749" t="s">
        <v>55</v>
      </c>
      <c r="I749" t="s">
        <v>325</v>
      </c>
      <c r="J749" t="s">
        <v>1714</v>
      </c>
      <c r="K749" t="s">
        <v>3209</v>
      </c>
      <c r="L749" t="str">
        <f>LEFT(TMODELO[[#This Row],[Genero]],1)</f>
        <v>F</v>
      </c>
    </row>
    <row r="750" spans="1:12">
      <c r="A750" t="s">
        <v>11</v>
      </c>
      <c r="B750" t="s">
        <v>3206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223006870542.1.1.1.01</v>
      </c>
      <c r="F750" s="42" t="s">
        <v>1439</v>
      </c>
      <c r="G750" t="s">
        <v>425</v>
      </c>
      <c r="H750" t="s">
        <v>352</v>
      </c>
      <c r="I750" t="s">
        <v>322</v>
      </c>
      <c r="J750" t="s">
        <v>1698</v>
      </c>
      <c r="K750" t="s">
        <v>3209</v>
      </c>
      <c r="L750" t="str">
        <f>LEFT(TMODELO[[#This Row],[Genero]],1)</f>
        <v>F</v>
      </c>
    </row>
    <row r="751" spans="1:12">
      <c r="A751" t="s">
        <v>11</v>
      </c>
      <c r="B751" t="s">
        <v>3206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223012654702.1.1.1.01</v>
      </c>
      <c r="F751" s="42" t="s">
        <v>2057</v>
      </c>
      <c r="G751" t="s">
        <v>326</v>
      </c>
      <c r="H751" t="s">
        <v>265</v>
      </c>
      <c r="I751" t="s">
        <v>325</v>
      </c>
      <c r="J751" t="s">
        <v>1714</v>
      </c>
      <c r="K751" t="s">
        <v>3209</v>
      </c>
      <c r="L751" t="str">
        <f>LEFT(TMODELO[[#This Row],[Genero]],1)</f>
        <v>F</v>
      </c>
    </row>
    <row r="752" spans="1:12">
      <c r="A752" t="s">
        <v>11</v>
      </c>
      <c r="B752" t="s">
        <v>3206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223015969322.1.1.1.01</v>
      </c>
      <c r="F752" s="42" t="s">
        <v>2256</v>
      </c>
      <c r="G752" t="s">
        <v>293</v>
      </c>
      <c r="H752" t="s">
        <v>395</v>
      </c>
      <c r="I752" t="s">
        <v>288</v>
      </c>
      <c r="J752" t="s">
        <v>1741</v>
      </c>
      <c r="K752" t="s">
        <v>3208</v>
      </c>
      <c r="L752" t="str">
        <f>LEFT(TMODELO[[#This Row],[Genero]],1)</f>
        <v>M</v>
      </c>
    </row>
    <row r="753" spans="1:12">
      <c r="A753" t="s">
        <v>11</v>
      </c>
      <c r="B753" t="s">
        <v>3206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224005987632.1.1.1.01</v>
      </c>
      <c r="F753" s="42" t="s">
        <v>3324</v>
      </c>
      <c r="G753" t="s">
        <v>3307</v>
      </c>
      <c r="H753" t="s">
        <v>55</v>
      </c>
      <c r="I753" t="s">
        <v>325</v>
      </c>
      <c r="J753" t="s">
        <v>1714</v>
      </c>
      <c r="K753" t="s">
        <v>3209</v>
      </c>
      <c r="L753" t="str">
        <f>LEFT(TMODELO[[#This Row],[Genero]],1)</f>
        <v>F</v>
      </c>
    </row>
    <row r="754" spans="1:12">
      <c r="A754" t="s">
        <v>11</v>
      </c>
      <c r="B754" t="s">
        <v>3206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224007581282.1.1.1.01</v>
      </c>
      <c r="F754" s="42" t="s">
        <v>2309</v>
      </c>
      <c r="G754" t="s">
        <v>1225</v>
      </c>
      <c r="H754" t="s">
        <v>395</v>
      </c>
      <c r="I754" t="s">
        <v>239</v>
      </c>
      <c r="J754" t="s">
        <v>1733</v>
      </c>
      <c r="K754" t="s">
        <v>3208</v>
      </c>
      <c r="L754" t="str">
        <f>LEFT(TMODELO[[#This Row],[Genero]],1)</f>
        <v>M</v>
      </c>
    </row>
    <row r="755" spans="1:12">
      <c r="A755" t="s">
        <v>11</v>
      </c>
      <c r="B755" t="s">
        <v>3206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225001006762.1.1.1.01</v>
      </c>
      <c r="F755" s="42" t="s">
        <v>2194</v>
      </c>
      <c r="G755" t="s">
        <v>941</v>
      </c>
      <c r="H755" t="s">
        <v>113</v>
      </c>
      <c r="I755" t="s">
        <v>1982</v>
      </c>
      <c r="J755" t="s">
        <v>1689</v>
      </c>
      <c r="K755" t="s">
        <v>3208</v>
      </c>
      <c r="L755" t="str">
        <f>LEFT(TMODELO[[#This Row],[Genero]],1)</f>
        <v>M</v>
      </c>
    </row>
    <row r="756" spans="1:12">
      <c r="A756" t="s">
        <v>11</v>
      </c>
      <c r="B756" t="s">
        <v>3206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225002605122.1.1.1.01</v>
      </c>
      <c r="F756" s="42" t="s">
        <v>2062</v>
      </c>
      <c r="G756" t="s">
        <v>1288</v>
      </c>
      <c r="H756" t="s">
        <v>481</v>
      </c>
      <c r="I756" t="s">
        <v>703</v>
      </c>
      <c r="J756" t="s">
        <v>1740</v>
      </c>
      <c r="K756" t="s">
        <v>3208</v>
      </c>
      <c r="L756" t="str">
        <f>LEFT(TMODELO[[#This Row],[Genero]],1)</f>
        <v>M</v>
      </c>
    </row>
    <row r="757" spans="1:12">
      <c r="A757" t="s">
        <v>11</v>
      </c>
      <c r="B757" t="s">
        <v>3206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225003208112.1.1.1.01</v>
      </c>
      <c r="F757" s="42" t="s">
        <v>2118</v>
      </c>
      <c r="G757" t="s">
        <v>1006</v>
      </c>
      <c r="H757" t="s">
        <v>936</v>
      </c>
      <c r="I757" t="s">
        <v>1985</v>
      </c>
      <c r="J757" t="s">
        <v>1719</v>
      </c>
      <c r="K757" t="s">
        <v>3208</v>
      </c>
      <c r="L757" t="str">
        <f>LEFT(TMODELO[[#This Row],[Genero]],1)</f>
        <v>M</v>
      </c>
    </row>
    <row r="758" spans="1:12">
      <c r="A758" t="s">
        <v>11</v>
      </c>
      <c r="B758" t="s">
        <v>3206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225005288352.1.1.1.01</v>
      </c>
      <c r="F758" s="42" t="s">
        <v>2113</v>
      </c>
      <c r="G758" t="s">
        <v>1079</v>
      </c>
      <c r="H758" t="s">
        <v>130</v>
      </c>
      <c r="I758" t="s">
        <v>1126</v>
      </c>
      <c r="J758" t="s">
        <v>1699</v>
      </c>
      <c r="K758" t="s">
        <v>3208</v>
      </c>
      <c r="L758" t="str">
        <f>LEFT(TMODELO[[#This Row],[Genero]],1)</f>
        <v>M</v>
      </c>
    </row>
    <row r="759" spans="1:12">
      <c r="A759" t="s">
        <v>11</v>
      </c>
      <c r="B759" t="s">
        <v>3206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225006843312.1.1.1.01</v>
      </c>
      <c r="F759" s="42" t="s">
        <v>2278</v>
      </c>
      <c r="G759" t="s">
        <v>1249</v>
      </c>
      <c r="H759" t="s">
        <v>10</v>
      </c>
      <c r="I759" t="s">
        <v>325</v>
      </c>
      <c r="J759" t="s">
        <v>1714</v>
      </c>
      <c r="K759" t="s">
        <v>3209</v>
      </c>
      <c r="L759" t="str">
        <f>LEFT(TMODELO[[#This Row],[Genero]],1)</f>
        <v>F</v>
      </c>
    </row>
    <row r="760" spans="1:12">
      <c r="A760" t="s">
        <v>11</v>
      </c>
      <c r="B760" t="s">
        <v>3206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225007058962.1.1.1.01</v>
      </c>
      <c r="F760" s="42" t="s">
        <v>2095</v>
      </c>
      <c r="G760" t="s">
        <v>2019</v>
      </c>
      <c r="H760" t="s">
        <v>32</v>
      </c>
      <c r="I760" t="s">
        <v>1983</v>
      </c>
      <c r="J760" t="s">
        <v>1720</v>
      </c>
      <c r="K760" t="s">
        <v>3209</v>
      </c>
      <c r="L760" t="str">
        <f>LEFT(TMODELO[[#This Row],[Genero]],1)</f>
        <v>F</v>
      </c>
    </row>
    <row r="761" spans="1:12">
      <c r="A761" t="s">
        <v>11</v>
      </c>
      <c r="B761" t="s">
        <v>3206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225007864332.1.1.1.01</v>
      </c>
      <c r="F761" s="42" t="s">
        <v>2092</v>
      </c>
      <c r="G761" t="s">
        <v>1958</v>
      </c>
      <c r="H761" t="s">
        <v>395</v>
      </c>
      <c r="I761" t="s">
        <v>1984</v>
      </c>
      <c r="J761" t="s">
        <v>1705</v>
      </c>
      <c r="K761" t="s">
        <v>3208</v>
      </c>
      <c r="L761" t="str">
        <f>LEFT(TMODELO[[#This Row],[Genero]],1)</f>
        <v>M</v>
      </c>
    </row>
    <row r="762" spans="1:12">
      <c r="A762" t="s">
        <v>11</v>
      </c>
      <c r="B762" t="s">
        <v>3206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226000854052.1.1.1.01</v>
      </c>
      <c r="F762" s="42" t="s">
        <v>2281</v>
      </c>
      <c r="G762" t="s">
        <v>1395</v>
      </c>
      <c r="H762" t="s">
        <v>395</v>
      </c>
      <c r="I762" t="s">
        <v>1985</v>
      </c>
      <c r="J762" t="s">
        <v>1719</v>
      </c>
      <c r="K762" t="s">
        <v>3208</v>
      </c>
      <c r="L762" t="str">
        <f>LEFT(TMODELO[[#This Row],[Genero]],1)</f>
        <v>M</v>
      </c>
    </row>
    <row r="763" spans="1:12">
      <c r="A763" t="s">
        <v>11</v>
      </c>
      <c r="B763" t="s">
        <v>3206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228000117892.1.1.1.01</v>
      </c>
      <c r="F763" s="42" t="s">
        <v>2141</v>
      </c>
      <c r="G763" t="s">
        <v>1081</v>
      </c>
      <c r="H763" t="s">
        <v>265</v>
      </c>
      <c r="I763" t="s">
        <v>322</v>
      </c>
      <c r="J763" t="s">
        <v>1698</v>
      </c>
      <c r="K763" t="s">
        <v>3209</v>
      </c>
      <c r="L763" t="str">
        <f>LEFT(TMODELO[[#This Row],[Genero]],1)</f>
        <v>F</v>
      </c>
    </row>
    <row r="764" spans="1:12">
      <c r="A764" t="s">
        <v>11</v>
      </c>
      <c r="B764" t="s">
        <v>3206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229001257372.1.1.1.01</v>
      </c>
      <c r="F764" s="42" t="s">
        <v>2048</v>
      </c>
      <c r="G764" t="s">
        <v>324</v>
      </c>
      <c r="H764" t="s">
        <v>265</v>
      </c>
      <c r="I764" t="s">
        <v>325</v>
      </c>
      <c r="J764" t="s">
        <v>1714</v>
      </c>
      <c r="K764" t="s">
        <v>3209</v>
      </c>
      <c r="L764" t="str">
        <f>LEFT(TMODELO[[#This Row],[Genero]],1)</f>
        <v>F</v>
      </c>
    </row>
    <row r="765" spans="1:12">
      <c r="A765" t="s">
        <v>11</v>
      </c>
      <c r="B765" t="s">
        <v>3206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402005618312.1.1.1.01</v>
      </c>
      <c r="F765" s="42" t="s">
        <v>2287</v>
      </c>
      <c r="G765" t="s">
        <v>1835</v>
      </c>
      <c r="H765" t="s">
        <v>395</v>
      </c>
      <c r="I765" t="s">
        <v>261</v>
      </c>
      <c r="J765" t="s">
        <v>1715</v>
      </c>
      <c r="K765" t="s">
        <v>3208</v>
      </c>
      <c r="L765" t="str">
        <f>LEFT(TMODELO[[#This Row],[Genero]],1)</f>
        <v>M</v>
      </c>
    </row>
    <row r="766" spans="1:12">
      <c r="A766" t="s">
        <v>11</v>
      </c>
      <c r="B766" t="s">
        <v>3206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402111659372.1.1.1.01</v>
      </c>
      <c r="F766" s="42" t="s">
        <v>2096</v>
      </c>
      <c r="G766" t="s">
        <v>1235</v>
      </c>
      <c r="H766" t="s">
        <v>10</v>
      </c>
      <c r="I766" t="s">
        <v>272</v>
      </c>
      <c r="J766" t="s">
        <v>1707</v>
      </c>
      <c r="K766" t="s">
        <v>3209</v>
      </c>
      <c r="L766" t="str">
        <f>LEFT(TMODELO[[#This Row],[Genero]],1)</f>
        <v>F</v>
      </c>
    </row>
    <row r="767" spans="1:12">
      <c r="A767" t="s">
        <v>11</v>
      </c>
      <c r="B767" t="s">
        <v>3206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402131694402.1.1.1.01</v>
      </c>
      <c r="F767" s="42" t="s">
        <v>2304</v>
      </c>
      <c r="G767" t="s">
        <v>1280</v>
      </c>
      <c r="H767" t="s">
        <v>441</v>
      </c>
      <c r="I767" t="s">
        <v>325</v>
      </c>
      <c r="J767" t="s">
        <v>1714</v>
      </c>
      <c r="K767" t="s">
        <v>3208</v>
      </c>
      <c r="L767" t="str">
        <f>LEFT(TMODELO[[#This Row],[Genero]],1)</f>
        <v>M</v>
      </c>
    </row>
    <row r="768" spans="1:12">
      <c r="A768" t="s">
        <v>11</v>
      </c>
      <c r="B768" t="s">
        <v>3206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402136942802.1.1.1.01</v>
      </c>
      <c r="F768" s="42" t="s">
        <v>2246</v>
      </c>
      <c r="G768" t="s">
        <v>1246</v>
      </c>
      <c r="H768" t="s">
        <v>10</v>
      </c>
      <c r="I768" t="s">
        <v>193</v>
      </c>
      <c r="J768" t="s">
        <v>1739</v>
      </c>
      <c r="K768" t="s">
        <v>3209</v>
      </c>
      <c r="L768" t="str">
        <f>LEFT(TMODELO[[#This Row],[Genero]],1)</f>
        <v>F</v>
      </c>
    </row>
    <row r="769" spans="1:12">
      <c r="A769" t="s">
        <v>11</v>
      </c>
      <c r="B769" t="s">
        <v>3206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402147334002.1.1.1.01</v>
      </c>
      <c r="F769" s="42" t="s">
        <v>2290</v>
      </c>
      <c r="G769" t="s">
        <v>1137</v>
      </c>
      <c r="H769" t="s">
        <v>10</v>
      </c>
      <c r="I769" t="s">
        <v>1126</v>
      </c>
      <c r="J769" t="s">
        <v>1699</v>
      </c>
      <c r="K769" t="s">
        <v>3209</v>
      </c>
      <c r="L769" t="str">
        <f>LEFT(TMODELO[[#This Row],[Genero]],1)</f>
        <v>F</v>
      </c>
    </row>
    <row r="770" spans="1:12">
      <c r="A770" t="s">
        <v>11</v>
      </c>
      <c r="B770" t="s">
        <v>3206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402153761182.1.1.1.01</v>
      </c>
      <c r="F770" s="42" t="s">
        <v>2156</v>
      </c>
      <c r="G770" t="s">
        <v>1871</v>
      </c>
      <c r="H770" t="s">
        <v>300</v>
      </c>
      <c r="I770" t="s">
        <v>294</v>
      </c>
      <c r="J770" t="s">
        <v>1688</v>
      </c>
      <c r="K770" t="s">
        <v>3208</v>
      </c>
      <c r="L770" t="str">
        <f>LEFT(TMODELO[[#This Row],[Genero]],1)</f>
        <v>M</v>
      </c>
    </row>
    <row r="771" spans="1:12">
      <c r="A771" t="s">
        <v>11</v>
      </c>
      <c r="B771" t="s">
        <v>3206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402201665382.1.1.1.01</v>
      </c>
      <c r="F771" s="42" t="s">
        <v>2149</v>
      </c>
      <c r="G771" t="s">
        <v>1870</v>
      </c>
      <c r="H771" t="s">
        <v>298</v>
      </c>
      <c r="I771" t="s">
        <v>294</v>
      </c>
      <c r="J771" t="s">
        <v>1688</v>
      </c>
      <c r="K771" t="s">
        <v>3208</v>
      </c>
      <c r="L771" t="str">
        <f>LEFT(TMODELO[[#This Row],[Genero]],1)</f>
        <v>M</v>
      </c>
    </row>
    <row r="772" spans="1:12">
      <c r="A772" t="s">
        <v>11</v>
      </c>
      <c r="B772" t="s">
        <v>3206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402202866172.1.1.1.01</v>
      </c>
      <c r="F772" s="42" t="s">
        <v>2238</v>
      </c>
      <c r="G772" t="s">
        <v>1275</v>
      </c>
      <c r="H772" t="s">
        <v>330</v>
      </c>
      <c r="I772" t="s">
        <v>325</v>
      </c>
      <c r="J772" t="s">
        <v>1714</v>
      </c>
      <c r="K772" t="s">
        <v>3208</v>
      </c>
      <c r="L772" t="str">
        <f>LEFT(TMODELO[[#This Row],[Genero]],1)</f>
        <v>M</v>
      </c>
    </row>
    <row r="773" spans="1:12">
      <c r="A773" t="s">
        <v>11</v>
      </c>
      <c r="B773" t="s">
        <v>3206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402203727892.1.1.1.01</v>
      </c>
      <c r="F773" s="42" t="s">
        <v>2280</v>
      </c>
      <c r="G773" t="s">
        <v>3251</v>
      </c>
      <c r="H773" t="s">
        <v>1199</v>
      </c>
      <c r="I773" t="s">
        <v>1126</v>
      </c>
      <c r="J773" t="s">
        <v>1699</v>
      </c>
      <c r="K773" t="s">
        <v>3208</v>
      </c>
      <c r="L773" t="str">
        <f>LEFT(TMODELO[[#This Row],[Genero]],1)</f>
        <v>M</v>
      </c>
    </row>
    <row r="774" spans="1:12">
      <c r="A774" t="s">
        <v>11</v>
      </c>
      <c r="B774" t="s">
        <v>3206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402206496402.1.1.1.01</v>
      </c>
      <c r="F774" s="42" t="s">
        <v>2161</v>
      </c>
      <c r="G774" t="s">
        <v>331</v>
      </c>
      <c r="H774" t="s">
        <v>265</v>
      </c>
      <c r="I774" t="s">
        <v>325</v>
      </c>
      <c r="J774" t="s">
        <v>1714</v>
      </c>
      <c r="K774" t="s">
        <v>3208</v>
      </c>
      <c r="L774" t="str">
        <f>LEFT(TMODELO[[#This Row],[Genero]],1)</f>
        <v>M</v>
      </c>
    </row>
    <row r="775" spans="1:12">
      <c r="A775" t="s">
        <v>11</v>
      </c>
      <c r="B775" t="s">
        <v>3206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402210505332.1.1.1.01</v>
      </c>
      <c r="F775" s="42" t="s">
        <v>2166</v>
      </c>
      <c r="G775" t="s">
        <v>934</v>
      </c>
      <c r="H775" t="s">
        <v>77</v>
      </c>
      <c r="I775" t="s">
        <v>1982</v>
      </c>
      <c r="J775" t="s">
        <v>1689</v>
      </c>
      <c r="K775" t="s">
        <v>3208</v>
      </c>
      <c r="L775" t="str">
        <f>LEFT(TMODELO[[#This Row],[Genero]],1)</f>
        <v>M</v>
      </c>
    </row>
    <row r="776" spans="1:12">
      <c r="A776" t="s">
        <v>11</v>
      </c>
      <c r="B776" t="s">
        <v>3206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402212375692.1.1.1.01</v>
      </c>
      <c r="F776" s="42" t="s">
        <v>2063</v>
      </c>
      <c r="G776" t="s">
        <v>1153</v>
      </c>
      <c r="H776" t="s">
        <v>55</v>
      </c>
      <c r="I776" t="s">
        <v>261</v>
      </c>
      <c r="J776" t="s">
        <v>1715</v>
      </c>
      <c r="K776" t="s">
        <v>3209</v>
      </c>
      <c r="L776" t="str">
        <f>LEFT(TMODELO[[#This Row],[Genero]],1)</f>
        <v>F</v>
      </c>
    </row>
    <row r="777" spans="1:12">
      <c r="A777" t="s">
        <v>11</v>
      </c>
      <c r="B777" t="s">
        <v>3206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402225023342.1.1.1.01</v>
      </c>
      <c r="F777" s="42" t="s">
        <v>2178</v>
      </c>
      <c r="G777" t="s">
        <v>1064</v>
      </c>
      <c r="H777" t="s">
        <v>732</v>
      </c>
      <c r="I777" t="s">
        <v>724</v>
      </c>
      <c r="J777" t="s">
        <v>1691</v>
      </c>
      <c r="K777" t="s">
        <v>3208</v>
      </c>
      <c r="L777" t="str">
        <f>LEFT(TMODELO[[#This Row],[Genero]],1)</f>
        <v>M</v>
      </c>
    </row>
    <row r="778" spans="1:12">
      <c r="A778" t="s">
        <v>11</v>
      </c>
      <c r="B778" t="s">
        <v>3206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402232507682.1.1.1.01</v>
      </c>
      <c r="F778" s="42" t="s">
        <v>2201</v>
      </c>
      <c r="G778" t="s">
        <v>1042</v>
      </c>
      <c r="H778" t="s">
        <v>10</v>
      </c>
      <c r="I778" t="s">
        <v>322</v>
      </c>
      <c r="J778" t="s">
        <v>1698</v>
      </c>
      <c r="K778" t="s">
        <v>3209</v>
      </c>
      <c r="L778" t="str">
        <f>LEFT(TMODELO[[#This Row],[Genero]],1)</f>
        <v>F</v>
      </c>
    </row>
    <row r="779" spans="1:12">
      <c r="A779" t="s">
        <v>11</v>
      </c>
      <c r="B779" t="s">
        <v>3206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402233405772.1.1.1.01</v>
      </c>
      <c r="F779" s="42" t="s">
        <v>2240</v>
      </c>
      <c r="G779" t="s">
        <v>1626</v>
      </c>
      <c r="H779" t="s">
        <v>8</v>
      </c>
      <c r="I779" t="s">
        <v>272</v>
      </c>
      <c r="J779" t="s">
        <v>1707</v>
      </c>
      <c r="K779" t="s">
        <v>3208</v>
      </c>
      <c r="L779" t="str">
        <f>LEFT(TMODELO[[#This Row],[Genero]],1)</f>
        <v>M</v>
      </c>
    </row>
    <row r="780" spans="1:12">
      <c r="A780" t="s">
        <v>11</v>
      </c>
      <c r="B780" t="s">
        <v>3206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402235591502.1.1.1.01</v>
      </c>
      <c r="F780" s="42" t="s">
        <v>2248</v>
      </c>
      <c r="G780" t="s">
        <v>951</v>
      </c>
      <c r="H780" t="s">
        <v>60</v>
      </c>
      <c r="I780" t="s">
        <v>1982</v>
      </c>
      <c r="J780" t="s">
        <v>1689</v>
      </c>
      <c r="K780" t="s">
        <v>3208</v>
      </c>
      <c r="L780" t="str">
        <f>LEFT(TMODELO[[#This Row],[Genero]],1)</f>
        <v>M</v>
      </c>
    </row>
    <row r="781" spans="1:12">
      <c r="A781" t="s">
        <v>11</v>
      </c>
      <c r="B781" t="s">
        <v>3206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402239430162.1.1.1.01</v>
      </c>
      <c r="F781" s="42" t="s">
        <v>2941</v>
      </c>
      <c r="G781" t="s">
        <v>2036</v>
      </c>
      <c r="H781" t="s">
        <v>3308</v>
      </c>
      <c r="I781" t="s">
        <v>1126</v>
      </c>
      <c r="J781" t="s">
        <v>1699</v>
      </c>
      <c r="K781" t="s">
        <v>3208</v>
      </c>
      <c r="L781" t="str">
        <f>LEFT(TMODELO[[#This Row],[Genero]],1)</f>
        <v>M</v>
      </c>
    </row>
    <row r="782" spans="1:12">
      <c r="A782" t="s">
        <v>11</v>
      </c>
      <c r="B782" t="s">
        <v>3206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402244890682.1.1.1.01</v>
      </c>
      <c r="F782" s="42" t="s">
        <v>2203</v>
      </c>
      <c r="G782" t="s">
        <v>1873</v>
      </c>
      <c r="H782" t="s">
        <v>300</v>
      </c>
      <c r="I782" t="s">
        <v>294</v>
      </c>
      <c r="J782" t="s">
        <v>1688</v>
      </c>
      <c r="K782" t="s">
        <v>3208</v>
      </c>
      <c r="L782" t="str">
        <f>LEFT(TMODELO[[#This Row],[Genero]],1)</f>
        <v>M</v>
      </c>
    </row>
    <row r="783" spans="1:12">
      <c r="A783" t="s">
        <v>11</v>
      </c>
      <c r="B783" t="s">
        <v>3206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402247717542.1.1.1.01</v>
      </c>
      <c r="F783" s="42" t="s">
        <v>2244</v>
      </c>
      <c r="G783" t="s">
        <v>2022</v>
      </c>
      <c r="H783" t="s">
        <v>8</v>
      </c>
      <c r="I783" t="s">
        <v>1982</v>
      </c>
      <c r="J783" t="s">
        <v>1689</v>
      </c>
      <c r="K783" t="s">
        <v>3209</v>
      </c>
      <c r="L783" t="str">
        <f>LEFT(TMODELO[[#This Row],[Genero]],1)</f>
        <v>F</v>
      </c>
    </row>
    <row r="784" spans="1:12">
      <c r="A784" t="s">
        <v>11</v>
      </c>
      <c r="B784" t="s">
        <v>3206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402262752262.1.1.1.01</v>
      </c>
      <c r="F784" s="42" t="s">
        <v>2046</v>
      </c>
      <c r="G784" t="s">
        <v>1621</v>
      </c>
      <c r="H784" t="s">
        <v>10</v>
      </c>
      <c r="I784" t="s">
        <v>1126</v>
      </c>
      <c r="J784" t="s">
        <v>1699</v>
      </c>
      <c r="K784" t="s">
        <v>3209</v>
      </c>
      <c r="L784" t="str">
        <f>LEFT(TMODELO[[#This Row],[Genero]],1)</f>
        <v>F</v>
      </c>
    </row>
    <row r="785" spans="1:12">
      <c r="A785" t="s">
        <v>11</v>
      </c>
      <c r="B785" t="s">
        <v>3206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402283410832.1.1.1.01</v>
      </c>
      <c r="F785" s="42" t="s">
        <v>2072</v>
      </c>
      <c r="G785" t="s">
        <v>1616</v>
      </c>
      <c r="H785" t="s">
        <v>1617</v>
      </c>
      <c r="I785" t="s">
        <v>1126</v>
      </c>
      <c r="J785" t="s">
        <v>1699</v>
      </c>
      <c r="K785" t="s">
        <v>3208</v>
      </c>
      <c r="L785" t="str">
        <f>LEFT(TMODELO[[#This Row],[Genero]],1)</f>
        <v>M</v>
      </c>
    </row>
    <row r="786" spans="1:12">
      <c r="A786" t="s">
        <v>11</v>
      </c>
      <c r="B786" t="s">
        <v>3206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402286244212.1.1.1.01</v>
      </c>
      <c r="F786" s="42" t="s">
        <v>2075</v>
      </c>
      <c r="G786" t="s">
        <v>1243</v>
      </c>
      <c r="H786" t="s">
        <v>130</v>
      </c>
      <c r="I786" t="s">
        <v>1126</v>
      </c>
      <c r="J786" t="s">
        <v>1699</v>
      </c>
      <c r="K786" t="s">
        <v>3208</v>
      </c>
      <c r="L786" t="str">
        <f>LEFT(TMODELO[[#This Row],[Genero]],1)</f>
        <v>M</v>
      </c>
    </row>
    <row r="787" spans="1:12">
      <c r="A787" t="s">
        <v>11</v>
      </c>
      <c r="B787" t="s">
        <v>3206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402294531012.1.1.1.01</v>
      </c>
      <c r="F787" s="42" t="s">
        <v>2084</v>
      </c>
      <c r="G787" t="s">
        <v>1270</v>
      </c>
      <c r="H787" t="s">
        <v>8</v>
      </c>
      <c r="I787" t="s">
        <v>707</v>
      </c>
      <c r="J787" t="s">
        <v>1728</v>
      </c>
      <c r="K787" t="s">
        <v>3209</v>
      </c>
      <c r="L787" t="str">
        <f>LEFT(TMODELO[[#This Row],[Genero]],1)</f>
        <v>F</v>
      </c>
    </row>
    <row r="788" spans="1:12">
      <c r="A788" t="s">
        <v>11</v>
      </c>
      <c r="B788" t="s">
        <v>3206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402311932082.1.1.1.01</v>
      </c>
      <c r="F788" s="42" t="s">
        <v>2047</v>
      </c>
      <c r="G788" t="s">
        <v>1242</v>
      </c>
      <c r="H788" t="s">
        <v>222</v>
      </c>
      <c r="I788" t="s">
        <v>1126</v>
      </c>
      <c r="J788" t="s">
        <v>1699</v>
      </c>
      <c r="K788" t="s">
        <v>3208</v>
      </c>
      <c r="L788" t="str">
        <f>LEFT(TMODELO[[#This Row],[Genero]],1)</f>
        <v>M</v>
      </c>
    </row>
    <row r="789" spans="1:12">
      <c r="A789" t="s">
        <v>11</v>
      </c>
      <c r="B789" t="s">
        <v>3206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402321979192.1.1.1.01</v>
      </c>
      <c r="F789" s="42" t="s">
        <v>3157</v>
      </c>
      <c r="G789" t="s">
        <v>3156</v>
      </c>
      <c r="H789" t="s">
        <v>10</v>
      </c>
      <c r="I789" t="s">
        <v>1982</v>
      </c>
      <c r="J789" t="s">
        <v>1689</v>
      </c>
      <c r="K789" t="s">
        <v>3209</v>
      </c>
      <c r="L789" t="str">
        <f>LEFT(TMODELO[[#This Row],[Genero]],1)</f>
        <v>F</v>
      </c>
    </row>
    <row r="790" spans="1:12">
      <c r="A790" t="s">
        <v>11</v>
      </c>
      <c r="B790" t="s">
        <v>3206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402367803712.1.1.1.01</v>
      </c>
      <c r="F790" s="42" t="s">
        <v>2294</v>
      </c>
      <c r="G790" t="s">
        <v>1228</v>
      </c>
      <c r="H790" t="s">
        <v>174</v>
      </c>
      <c r="I790" t="s">
        <v>700</v>
      </c>
      <c r="J790" t="s">
        <v>1744</v>
      </c>
      <c r="K790" t="s">
        <v>3209</v>
      </c>
      <c r="L790" t="str">
        <f>LEFT(TMODELO[[#This Row],[Genero]],1)</f>
        <v>F</v>
      </c>
    </row>
    <row r="791" spans="1:12">
      <c r="A791" t="s">
        <v>11</v>
      </c>
      <c r="B791" t="s">
        <v>3206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402374505292.1.1.1.01</v>
      </c>
      <c r="F791" s="42" t="s">
        <v>2292</v>
      </c>
      <c r="G791" t="s">
        <v>1875</v>
      </c>
      <c r="H791" t="s">
        <v>32</v>
      </c>
      <c r="I791" t="s">
        <v>965</v>
      </c>
      <c r="J791" t="s">
        <v>1737</v>
      </c>
      <c r="K791" t="s">
        <v>3209</v>
      </c>
      <c r="L791" t="str">
        <f>LEFT(TMODELO[[#This Row],[Genero]],1)</f>
        <v>F</v>
      </c>
    </row>
    <row r="792" spans="1:12">
      <c r="A792" t="s">
        <v>11</v>
      </c>
      <c r="B792" t="s">
        <v>3206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01</v>
      </c>
      <c r="E792" t="str">
        <f>TMODELO[[#This Row],[Numero Documento]]&amp;TMODELO[[#This Row],[CTA]]</f>
        <v>402379388612.1.1.1.01</v>
      </c>
      <c r="F792" s="42" t="s">
        <v>2273</v>
      </c>
      <c r="G792" t="s">
        <v>1276</v>
      </c>
      <c r="H792" t="s">
        <v>130</v>
      </c>
      <c r="I792" t="s">
        <v>1126</v>
      </c>
      <c r="J792" t="s">
        <v>1699</v>
      </c>
      <c r="K792" t="s">
        <v>3208</v>
      </c>
      <c r="L792" t="str">
        <f>LEFT(TMODELO[[#This Row],[Genero]],1)</f>
        <v>M</v>
      </c>
    </row>
    <row r="793" spans="1:12">
      <c r="A793" t="s">
        <v>11</v>
      </c>
      <c r="B793" t="s">
        <v>3206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01</v>
      </c>
      <c r="E793" t="str">
        <f>TMODELO[[#This Row],[Numero Documento]]&amp;TMODELO[[#This Row],[CTA]]</f>
        <v>402429386332.1.1.1.01</v>
      </c>
      <c r="F793" s="42" t="s">
        <v>2085</v>
      </c>
      <c r="G793" t="s">
        <v>1863</v>
      </c>
      <c r="H793" t="s">
        <v>298</v>
      </c>
      <c r="I793" t="s">
        <v>294</v>
      </c>
      <c r="J793" t="s">
        <v>1688</v>
      </c>
      <c r="K793" t="s">
        <v>3208</v>
      </c>
      <c r="L793" t="str">
        <f>LEFT(TMODELO[[#This Row],[Genero]],1)</f>
        <v>M</v>
      </c>
    </row>
    <row r="794" spans="1:12">
      <c r="A794" t="s">
        <v>11</v>
      </c>
      <c r="B794" t="s">
        <v>3206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402486761872.1.1.1.01</v>
      </c>
      <c r="F794" s="42" t="s">
        <v>2130</v>
      </c>
      <c r="G794" t="s">
        <v>1274</v>
      </c>
      <c r="H794" t="s">
        <v>130</v>
      </c>
      <c r="I794" t="s">
        <v>1126</v>
      </c>
      <c r="J794" t="s">
        <v>1699</v>
      </c>
      <c r="K794" t="s">
        <v>3208</v>
      </c>
      <c r="L794" t="str">
        <f>LEFT(TMODELO[[#This Row],[Genero]],1)</f>
        <v>M</v>
      </c>
    </row>
    <row r="795" spans="1:12">
      <c r="A795" t="s">
        <v>11</v>
      </c>
      <c r="B795" t="s">
        <v>3206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01</v>
      </c>
      <c r="E795" t="str">
        <f>TMODELO[[#This Row],[Numero Documento]]&amp;TMODELO[[#This Row],[CTA]]</f>
        <v>402249244782.1.1.1.01</v>
      </c>
      <c r="F795" s="42" t="s">
        <v>2211</v>
      </c>
      <c r="G795" t="s">
        <v>944</v>
      </c>
      <c r="H795" t="s">
        <v>77</v>
      </c>
      <c r="I795" t="s">
        <v>1982</v>
      </c>
      <c r="J795" t="s">
        <v>1689</v>
      </c>
      <c r="K795" t="s">
        <v>3208</v>
      </c>
      <c r="L795" t="str">
        <f>LEFT(TMODELO[[#This Row],[Genero]],1)</f>
        <v>M</v>
      </c>
    </row>
    <row r="796" spans="1:12">
      <c r="A796" t="s">
        <v>11</v>
      </c>
      <c r="B796" t="s">
        <v>3253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001000165592.1.1.1.01</v>
      </c>
      <c r="F796" s="42" t="s">
        <v>2390</v>
      </c>
      <c r="G796" t="s">
        <v>3261</v>
      </c>
      <c r="H796" t="s">
        <v>823</v>
      </c>
      <c r="I796" t="s">
        <v>819</v>
      </c>
      <c r="J796" t="s">
        <v>1725</v>
      </c>
      <c r="K796" t="s">
        <v>3209</v>
      </c>
      <c r="L796" t="str">
        <f>LEFT(TMODELO[[#This Row],[Genero]],1)</f>
        <v>F</v>
      </c>
    </row>
    <row r="797" spans="1:12">
      <c r="A797" t="s">
        <v>11</v>
      </c>
      <c r="B797" t="s">
        <v>3253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001000218562.1.1.1.01</v>
      </c>
      <c r="F797" s="42" t="s">
        <v>1482</v>
      </c>
      <c r="G797" t="s">
        <v>659</v>
      </c>
      <c r="H797" t="s">
        <v>27</v>
      </c>
      <c r="I797" t="s">
        <v>1981</v>
      </c>
      <c r="J797" t="s">
        <v>1697</v>
      </c>
      <c r="K797" t="s">
        <v>3208</v>
      </c>
      <c r="L797" t="str">
        <f>LEFT(TMODELO[[#This Row],[Genero]],1)</f>
        <v>M</v>
      </c>
    </row>
    <row r="798" spans="1:12">
      <c r="A798" t="s">
        <v>11</v>
      </c>
      <c r="B798" t="s">
        <v>3253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001000291312.1.1.1.01</v>
      </c>
      <c r="F798" s="42" t="s">
        <v>2352</v>
      </c>
      <c r="G798" t="s">
        <v>1104</v>
      </c>
      <c r="H798" t="s">
        <v>391</v>
      </c>
      <c r="I798" t="s">
        <v>348</v>
      </c>
      <c r="J798" t="s">
        <v>1690</v>
      </c>
      <c r="K798" t="s">
        <v>3208</v>
      </c>
      <c r="L798" t="str">
        <f>LEFT(TMODELO[[#This Row],[Genero]],1)</f>
        <v>M</v>
      </c>
    </row>
    <row r="799" spans="1:12">
      <c r="A799" t="s">
        <v>11</v>
      </c>
      <c r="B799" t="s">
        <v>3253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001000361512.1.1.1.01</v>
      </c>
      <c r="F799" s="42" t="s">
        <v>2371</v>
      </c>
      <c r="G799" t="s">
        <v>409</v>
      </c>
      <c r="H799" t="s">
        <v>399</v>
      </c>
      <c r="I799" t="s">
        <v>348</v>
      </c>
      <c r="J799" t="s">
        <v>1690</v>
      </c>
      <c r="K799" t="s">
        <v>3208</v>
      </c>
      <c r="L799" t="str">
        <f>LEFT(TMODELO[[#This Row],[Genero]],1)</f>
        <v>M</v>
      </c>
    </row>
    <row r="800" spans="1:12">
      <c r="A800" t="s">
        <v>11</v>
      </c>
      <c r="B800" t="s">
        <v>3253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001000401202.1.1.1.01</v>
      </c>
      <c r="F800" s="42" t="s">
        <v>2552</v>
      </c>
      <c r="G800" t="s">
        <v>577</v>
      </c>
      <c r="H800" t="s">
        <v>578</v>
      </c>
      <c r="I800" t="s">
        <v>348</v>
      </c>
      <c r="J800" t="s">
        <v>1690</v>
      </c>
      <c r="K800" t="s">
        <v>3208</v>
      </c>
      <c r="L800" t="str">
        <f>LEFT(TMODELO[[#This Row],[Genero]],1)</f>
        <v>M</v>
      </c>
    </row>
    <row r="801" spans="1:12">
      <c r="A801" t="s">
        <v>11</v>
      </c>
      <c r="B801" t="s">
        <v>3253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001000627852.1.1.1.01</v>
      </c>
      <c r="F801" s="42" t="s">
        <v>2370</v>
      </c>
      <c r="G801" t="s">
        <v>408</v>
      </c>
      <c r="H801" t="s">
        <v>214</v>
      </c>
      <c r="I801" t="s">
        <v>348</v>
      </c>
      <c r="J801" t="s">
        <v>1690</v>
      </c>
      <c r="K801" t="s">
        <v>3209</v>
      </c>
      <c r="L801" t="str">
        <f>LEFT(TMODELO[[#This Row],[Genero]],1)</f>
        <v>F</v>
      </c>
    </row>
    <row r="802" spans="1:12">
      <c r="A802" t="s">
        <v>11</v>
      </c>
      <c r="B802" t="s">
        <v>3253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001000798962.1.1.1.01</v>
      </c>
      <c r="F802" s="42" t="s">
        <v>2412</v>
      </c>
      <c r="G802" t="s">
        <v>932</v>
      </c>
      <c r="H802" t="s">
        <v>245</v>
      </c>
      <c r="I802" t="s">
        <v>348</v>
      </c>
      <c r="J802" t="s">
        <v>1690</v>
      </c>
      <c r="K802" t="s">
        <v>3209</v>
      </c>
      <c r="L802" t="str">
        <f>LEFT(TMODELO[[#This Row],[Genero]],1)</f>
        <v>F</v>
      </c>
    </row>
    <row r="803" spans="1:12">
      <c r="A803" t="s">
        <v>11</v>
      </c>
      <c r="B803" t="s">
        <v>3253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001000937642.1.1.1.01</v>
      </c>
      <c r="F803" s="42" t="s">
        <v>2456</v>
      </c>
      <c r="G803" t="s">
        <v>1876</v>
      </c>
      <c r="H803" t="s">
        <v>387</v>
      </c>
      <c r="I803" t="s">
        <v>348</v>
      </c>
      <c r="J803" t="s">
        <v>1690</v>
      </c>
      <c r="K803" t="s">
        <v>3208</v>
      </c>
      <c r="L803" t="str">
        <f>LEFT(TMODELO[[#This Row],[Genero]],1)</f>
        <v>M</v>
      </c>
    </row>
    <row r="804" spans="1:12">
      <c r="A804" t="s">
        <v>11</v>
      </c>
      <c r="B804" t="s">
        <v>3253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001000946482.1.1.1.01</v>
      </c>
      <c r="F804" s="42" t="s">
        <v>1481</v>
      </c>
      <c r="G804" t="s">
        <v>520</v>
      </c>
      <c r="H804" t="s">
        <v>180</v>
      </c>
      <c r="I804" t="s">
        <v>348</v>
      </c>
      <c r="J804" t="s">
        <v>1690</v>
      </c>
      <c r="K804" t="s">
        <v>3209</v>
      </c>
      <c r="L804" t="str">
        <f>LEFT(TMODELO[[#This Row],[Genero]],1)</f>
        <v>F</v>
      </c>
    </row>
    <row r="805" spans="1:12">
      <c r="A805" t="s">
        <v>11</v>
      </c>
      <c r="B805" t="s">
        <v>3253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001001234622.1.1.1.01</v>
      </c>
      <c r="F805" s="42" t="s">
        <v>1453</v>
      </c>
      <c r="G805" t="s">
        <v>3264</v>
      </c>
      <c r="H805" t="s">
        <v>27</v>
      </c>
      <c r="I805" t="s">
        <v>1981</v>
      </c>
      <c r="J805" t="s">
        <v>1697</v>
      </c>
      <c r="K805" t="s">
        <v>3208</v>
      </c>
      <c r="L805" t="str">
        <f>LEFT(TMODELO[[#This Row],[Genero]],1)</f>
        <v>M</v>
      </c>
    </row>
    <row r="806" spans="1:12">
      <c r="A806" t="s">
        <v>11</v>
      </c>
      <c r="B806" t="s">
        <v>3253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001001322322.1.1.1.01</v>
      </c>
      <c r="F806" s="42" t="s">
        <v>1457</v>
      </c>
      <c r="G806" t="s">
        <v>647</v>
      </c>
      <c r="H806" t="s">
        <v>30</v>
      </c>
      <c r="I806" t="s">
        <v>1981</v>
      </c>
      <c r="J806" t="s">
        <v>1697</v>
      </c>
      <c r="K806" t="s">
        <v>3208</v>
      </c>
      <c r="L806" t="str">
        <f>LEFT(TMODELO[[#This Row],[Genero]],1)</f>
        <v>M</v>
      </c>
    </row>
    <row r="807" spans="1:12">
      <c r="A807" t="s">
        <v>11</v>
      </c>
      <c r="B807" t="s">
        <v>3253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001001413162.1.1.1.01</v>
      </c>
      <c r="F807" s="42" t="s">
        <v>2321</v>
      </c>
      <c r="G807" t="s">
        <v>353</v>
      </c>
      <c r="H807" t="s">
        <v>199</v>
      </c>
      <c r="I807" t="s">
        <v>348</v>
      </c>
      <c r="J807" t="s">
        <v>1690</v>
      </c>
      <c r="K807" t="s">
        <v>3209</v>
      </c>
      <c r="L807" t="str">
        <f>LEFT(TMODELO[[#This Row],[Genero]],1)</f>
        <v>F</v>
      </c>
    </row>
    <row r="808" spans="1:12">
      <c r="A808" t="s">
        <v>11</v>
      </c>
      <c r="B808" t="s">
        <v>3253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001001455982.1.1.1.01</v>
      </c>
      <c r="F808" s="42" t="s">
        <v>2414</v>
      </c>
      <c r="G808" t="s">
        <v>3263</v>
      </c>
      <c r="H808" t="s">
        <v>472</v>
      </c>
      <c r="I808" t="s">
        <v>348</v>
      </c>
      <c r="J808" t="s">
        <v>1690</v>
      </c>
      <c r="K808" t="s">
        <v>3209</v>
      </c>
      <c r="L808" t="str">
        <f>LEFT(TMODELO[[#This Row],[Genero]],1)</f>
        <v>F</v>
      </c>
    </row>
    <row r="809" spans="1:12">
      <c r="A809" t="s">
        <v>11</v>
      </c>
      <c r="B809" t="s">
        <v>3253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001001708362.1.1.1.01</v>
      </c>
      <c r="F809" s="42" t="s">
        <v>1425</v>
      </c>
      <c r="G809" t="s">
        <v>628</v>
      </c>
      <c r="H809" t="s">
        <v>629</v>
      </c>
      <c r="I809" t="s">
        <v>1981</v>
      </c>
      <c r="J809" t="s">
        <v>1697</v>
      </c>
      <c r="K809" t="s">
        <v>3209</v>
      </c>
      <c r="L809" t="str">
        <f>LEFT(TMODELO[[#This Row],[Genero]],1)</f>
        <v>F</v>
      </c>
    </row>
    <row r="810" spans="1:12">
      <c r="A810" t="s">
        <v>11</v>
      </c>
      <c r="B810" t="s">
        <v>3253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001002350352.1.1.1.01</v>
      </c>
      <c r="F810" s="42" t="s">
        <v>1496</v>
      </c>
      <c r="G810" t="s">
        <v>537</v>
      </c>
      <c r="H810" t="s">
        <v>27</v>
      </c>
      <c r="I810" t="s">
        <v>348</v>
      </c>
      <c r="J810" t="s">
        <v>1690</v>
      </c>
      <c r="K810" t="s">
        <v>3208</v>
      </c>
      <c r="L810" t="str">
        <f>LEFT(TMODELO[[#This Row],[Genero]],1)</f>
        <v>M</v>
      </c>
    </row>
    <row r="811" spans="1:12">
      <c r="A811" t="s">
        <v>11</v>
      </c>
      <c r="B811" t="s">
        <v>3253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001002358112.1.1.1.01</v>
      </c>
      <c r="F811" s="42" t="s">
        <v>1434</v>
      </c>
      <c r="G811" t="s">
        <v>406</v>
      </c>
      <c r="H811" t="s">
        <v>407</v>
      </c>
      <c r="I811" t="s">
        <v>348</v>
      </c>
      <c r="J811" t="s">
        <v>1690</v>
      </c>
      <c r="K811" t="s">
        <v>3209</v>
      </c>
      <c r="L811" t="str">
        <f>LEFT(TMODELO[[#This Row],[Genero]],1)</f>
        <v>F</v>
      </c>
    </row>
    <row r="812" spans="1:12">
      <c r="A812" t="s">
        <v>11</v>
      </c>
      <c r="B812" t="s">
        <v>3253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001003031892.1.1.1.01</v>
      </c>
      <c r="F812" s="42" t="s">
        <v>2346</v>
      </c>
      <c r="G812" t="s">
        <v>379</v>
      </c>
      <c r="H812" t="s">
        <v>27</v>
      </c>
      <c r="I812" t="s">
        <v>348</v>
      </c>
      <c r="J812" t="s">
        <v>1690</v>
      </c>
      <c r="K812" t="s">
        <v>3209</v>
      </c>
      <c r="L812" t="str">
        <f>LEFT(TMODELO[[#This Row],[Genero]],1)</f>
        <v>F</v>
      </c>
    </row>
    <row r="813" spans="1:12">
      <c r="A813" t="s">
        <v>11</v>
      </c>
      <c r="B813" t="s">
        <v>3253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001003182522.1.1.1.01</v>
      </c>
      <c r="F813" s="42" t="s">
        <v>1406</v>
      </c>
      <c r="G813" t="s">
        <v>344</v>
      </c>
      <c r="H813" t="s">
        <v>10</v>
      </c>
      <c r="I813" t="s">
        <v>348</v>
      </c>
      <c r="J813" t="s">
        <v>1690</v>
      </c>
      <c r="K813" t="s">
        <v>3209</v>
      </c>
      <c r="L813" t="str">
        <f>LEFT(TMODELO[[#This Row],[Genero]],1)</f>
        <v>F</v>
      </c>
    </row>
    <row r="814" spans="1:12">
      <c r="A814" t="s">
        <v>11</v>
      </c>
      <c r="B814" t="s">
        <v>3253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001003182602.1.1.1.01</v>
      </c>
      <c r="F814" s="42" t="s">
        <v>2511</v>
      </c>
      <c r="G814" t="s">
        <v>542</v>
      </c>
      <c r="H814" t="s">
        <v>214</v>
      </c>
      <c r="I814" t="s">
        <v>348</v>
      </c>
      <c r="J814" t="s">
        <v>1690</v>
      </c>
      <c r="K814" t="s">
        <v>3209</v>
      </c>
      <c r="L814" t="str">
        <f>LEFT(TMODELO[[#This Row],[Genero]],1)</f>
        <v>F</v>
      </c>
    </row>
    <row r="815" spans="1:12">
      <c r="A815" t="s">
        <v>11</v>
      </c>
      <c r="B815" t="s">
        <v>3253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001003474002.1.1.1.01</v>
      </c>
      <c r="F815" s="42" t="s">
        <v>1501</v>
      </c>
      <c r="G815" t="s">
        <v>540</v>
      </c>
      <c r="H815" t="s">
        <v>541</v>
      </c>
      <c r="I815" t="s">
        <v>348</v>
      </c>
      <c r="J815" t="s">
        <v>1690</v>
      </c>
      <c r="K815" t="s">
        <v>3209</v>
      </c>
      <c r="L815" t="str">
        <f>LEFT(TMODELO[[#This Row],[Genero]],1)</f>
        <v>F</v>
      </c>
    </row>
    <row r="816" spans="1:12">
      <c r="A816" t="s">
        <v>11</v>
      </c>
      <c r="B816" t="s">
        <v>3253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001005184142.1.1.1.01</v>
      </c>
      <c r="F816" s="42" t="s">
        <v>2392</v>
      </c>
      <c r="G816" t="s">
        <v>3262</v>
      </c>
      <c r="H816" t="s">
        <v>60</v>
      </c>
      <c r="I816" t="s">
        <v>348</v>
      </c>
      <c r="J816" t="s">
        <v>1690</v>
      </c>
      <c r="K816" t="s">
        <v>3208</v>
      </c>
      <c r="L816" t="str">
        <f>LEFT(TMODELO[[#This Row],[Genero]],1)</f>
        <v>M</v>
      </c>
    </row>
    <row r="817" spans="1:12">
      <c r="A817" t="s">
        <v>11</v>
      </c>
      <c r="B817" t="s">
        <v>3253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001005380082.1.1.1.01</v>
      </c>
      <c r="F817" s="42" t="s">
        <v>1513</v>
      </c>
      <c r="G817" t="s">
        <v>671</v>
      </c>
      <c r="H817" t="s">
        <v>672</v>
      </c>
      <c r="I817" t="s">
        <v>1981</v>
      </c>
      <c r="J817" t="s">
        <v>1697</v>
      </c>
      <c r="K817" t="s">
        <v>3208</v>
      </c>
      <c r="L817" t="str">
        <f>LEFT(TMODELO[[#This Row],[Genero]],1)</f>
        <v>M</v>
      </c>
    </row>
    <row r="818" spans="1:12">
      <c r="A818" t="s">
        <v>11</v>
      </c>
      <c r="B818" t="s">
        <v>3253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001005544012.1.1.1.01</v>
      </c>
      <c r="F818" s="42" t="s">
        <v>2329</v>
      </c>
      <c r="G818" t="s">
        <v>364</v>
      </c>
      <c r="H818" t="s">
        <v>214</v>
      </c>
      <c r="I818" t="s">
        <v>348</v>
      </c>
      <c r="J818" t="s">
        <v>1690</v>
      </c>
      <c r="K818" t="s">
        <v>3209</v>
      </c>
      <c r="L818" t="str">
        <f>LEFT(TMODELO[[#This Row],[Genero]],1)</f>
        <v>F</v>
      </c>
    </row>
    <row r="819" spans="1:12">
      <c r="A819" t="s">
        <v>11</v>
      </c>
      <c r="B819" t="s">
        <v>3253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001006097592.1.1.1.01</v>
      </c>
      <c r="F819" s="42" t="s">
        <v>2360</v>
      </c>
      <c r="G819" t="s">
        <v>390</v>
      </c>
      <c r="H819" t="s">
        <v>783</v>
      </c>
      <c r="I819" t="s">
        <v>348</v>
      </c>
      <c r="J819" t="s">
        <v>1690</v>
      </c>
      <c r="K819" t="s">
        <v>3208</v>
      </c>
      <c r="L819" t="str">
        <f>LEFT(TMODELO[[#This Row],[Genero]],1)</f>
        <v>M</v>
      </c>
    </row>
    <row r="820" spans="1:12">
      <c r="A820" t="s">
        <v>11</v>
      </c>
      <c r="B820" t="s">
        <v>3253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001006375292.1.1.1.01</v>
      </c>
      <c r="F820" s="42" t="s">
        <v>2479</v>
      </c>
      <c r="G820" t="s">
        <v>654</v>
      </c>
      <c r="H820" t="s">
        <v>655</v>
      </c>
      <c r="I820" t="s">
        <v>1981</v>
      </c>
      <c r="J820" t="s">
        <v>1697</v>
      </c>
      <c r="K820" t="s">
        <v>3209</v>
      </c>
      <c r="L820" t="str">
        <f>LEFT(TMODELO[[#This Row],[Genero]],1)</f>
        <v>F</v>
      </c>
    </row>
    <row r="821" spans="1:12">
      <c r="A821" t="s">
        <v>11</v>
      </c>
      <c r="B821" t="s">
        <v>3253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001007103672.1.1.1.01</v>
      </c>
      <c r="F821" s="42" t="s">
        <v>2366</v>
      </c>
      <c r="G821" t="s">
        <v>398</v>
      </c>
      <c r="H821" t="s">
        <v>399</v>
      </c>
      <c r="I821" t="s">
        <v>348</v>
      </c>
      <c r="J821" t="s">
        <v>1690</v>
      </c>
      <c r="K821" t="s">
        <v>3208</v>
      </c>
      <c r="L821" t="str">
        <f>LEFT(TMODELO[[#This Row],[Genero]],1)</f>
        <v>M</v>
      </c>
    </row>
    <row r="822" spans="1:12">
      <c r="A822" t="s">
        <v>11</v>
      </c>
      <c r="B822" t="s">
        <v>3253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001008097972.1.1.1.01</v>
      </c>
      <c r="F822" s="42" t="s">
        <v>2509</v>
      </c>
      <c r="G822" t="s">
        <v>1107</v>
      </c>
      <c r="H822" t="s">
        <v>1108</v>
      </c>
      <c r="I822" t="s">
        <v>348</v>
      </c>
      <c r="J822" t="s">
        <v>1690</v>
      </c>
      <c r="K822" t="s">
        <v>3209</v>
      </c>
      <c r="L822" t="str">
        <f>LEFT(TMODELO[[#This Row],[Genero]],1)</f>
        <v>F</v>
      </c>
    </row>
    <row r="823" spans="1:12">
      <c r="A823" t="s">
        <v>11</v>
      </c>
      <c r="B823" t="s">
        <v>3253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001008409172.1.1.1.01</v>
      </c>
      <c r="F823" s="42" t="s">
        <v>1499</v>
      </c>
      <c r="G823" t="s">
        <v>3277</v>
      </c>
      <c r="H823" t="s">
        <v>498</v>
      </c>
      <c r="I823" t="s">
        <v>348</v>
      </c>
      <c r="J823" t="s">
        <v>1690</v>
      </c>
      <c r="K823" t="s">
        <v>3209</v>
      </c>
      <c r="L823" t="str">
        <f>LEFT(TMODELO[[#This Row],[Genero]],1)</f>
        <v>F</v>
      </c>
    </row>
    <row r="824" spans="1:12">
      <c r="A824" t="s">
        <v>11</v>
      </c>
      <c r="B824" t="s">
        <v>3253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001008755742.1.1.1.01</v>
      </c>
      <c r="F824" s="42" t="s">
        <v>2328</v>
      </c>
      <c r="G824" t="s">
        <v>363</v>
      </c>
      <c r="H824" t="s">
        <v>783</v>
      </c>
      <c r="I824" t="s">
        <v>348</v>
      </c>
      <c r="J824" t="s">
        <v>1690</v>
      </c>
      <c r="K824" t="s">
        <v>3208</v>
      </c>
      <c r="L824" t="str">
        <f>LEFT(TMODELO[[#This Row],[Genero]],1)</f>
        <v>M</v>
      </c>
    </row>
    <row r="825" spans="1:12">
      <c r="A825" t="s">
        <v>11</v>
      </c>
      <c r="B825" t="s">
        <v>3253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001010056272.1.1.1.01</v>
      </c>
      <c r="F825" s="42" t="s">
        <v>2529</v>
      </c>
      <c r="G825" t="s">
        <v>3279</v>
      </c>
      <c r="H825" t="s">
        <v>32</v>
      </c>
      <c r="I825" t="s">
        <v>1981</v>
      </c>
      <c r="J825" t="s">
        <v>1697</v>
      </c>
      <c r="K825" t="s">
        <v>3209</v>
      </c>
      <c r="L825" t="str">
        <f>LEFT(TMODELO[[#This Row],[Genero]],1)</f>
        <v>F</v>
      </c>
    </row>
    <row r="826" spans="1:12">
      <c r="A826" t="s">
        <v>11</v>
      </c>
      <c r="B826" t="s">
        <v>3253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001011404082.1.1.1.01</v>
      </c>
      <c r="F826" s="42" t="s">
        <v>2491</v>
      </c>
      <c r="G826" t="s">
        <v>662</v>
      </c>
      <c r="H826" t="s">
        <v>10</v>
      </c>
      <c r="I826" t="s">
        <v>1981</v>
      </c>
      <c r="J826" t="s">
        <v>1697</v>
      </c>
      <c r="K826" t="s">
        <v>3209</v>
      </c>
      <c r="L826" t="str">
        <f>LEFT(TMODELO[[#This Row],[Genero]],1)</f>
        <v>F</v>
      </c>
    </row>
    <row r="827" spans="1:12">
      <c r="A827" t="s">
        <v>11</v>
      </c>
      <c r="B827" t="s">
        <v>3253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001011840182.1.1.1.01</v>
      </c>
      <c r="F827" s="42" t="s">
        <v>2504</v>
      </c>
      <c r="G827" t="s">
        <v>536</v>
      </c>
      <c r="H827" t="s">
        <v>8</v>
      </c>
      <c r="I827" t="s">
        <v>348</v>
      </c>
      <c r="J827" t="s">
        <v>1690</v>
      </c>
      <c r="K827" t="s">
        <v>3209</v>
      </c>
      <c r="L827" t="str">
        <f>LEFT(TMODELO[[#This Row],[Genero]],1)</f>
        <v>F</v>
      </c>
    </row>
    <row r="828" spans="1:12">
      <c r="A828" t="s">
        <v>11</v>
      </c>
      <c r="B828" t="s">
        <v>3253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001011944702.1.1.1.01</v>
      </c>
      <c r="F828" s="42" t="s">
        <v>1320</v>
      </c>
      <c r="G828" t="s">
        <v>321</v>
      </c>
      <c r="H828" t="s">
        <v>10</v>
      </c>
      <c r="I828" t="s">
        <v>348</v>
      </c>
      <c r="J828" t="s">
        <v>1690</v>
      </c>
      <c r="K828" t="s">
        <v>3209</v>
      </c>
      <c r="L828" t="str">
        <f>LEFT(TMODELO[[#This Row],[Genero]],1)</f>
        <v>F</v>
      </c>
    </row>
    <row r="829" spans="1:12">
      <c r="A829" t="s">
        <v>11</v>
      </c>
      <c r="B829" t="s">
        <v>3253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001015294362.1.1.1.01</v>
      </c>
      <c r="F829" s="42" t="s">
        <v>2326</v>
      </c>
      <c r="G829" t="s">
        <v>360</v>
      </c>
      <c r="H829" t="s">
        <v>361</v>
      </c>
      <c r="I829" t="s">
        <v>348</v>
      </c>
      <c r="J829" t="s">
        <v>1690</v>
      </c>
      <c r="K829" t="s">
        <v>3209</v>
      </c>
      <c r="L829" t="str">
        <f>LEFT(TMODELO[[#This Row],[Genero]],1)</f>
        <v>F</v>
      </c>
    </row>
    <row r="830" spans="1:12">
      <c r="A830" t="s">
        <v>11</v>
      </c>
      <c r="B830" t="s">
        <v>3253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001016319502.1.1.1.01</v>
      </c>
      <c r="F830" s="42" t="s">
        <v>2541</v>
      </c>
      <c r="G830" t="s">
        <v>673</v>
      </c>
      <c r="H830" t="s">
        <v>245</v>
      </c>
      <c r="I830" t="s">
        <v>1981</v>
      </c>
      <c r="J830" t="s">
        <v>1697</v>
      </c>
      <c r="K830" t="s">
        <v>3208</v>
      </c>
      <c r="L830" t="str">
        <f>LEFT(TMODELO[[#This Row],[Genero]],1)</f>
        <v>M</v>
      </c>
    </row>
    <row r="831" spans="1:12">
      <c r="A831" t="s">
        <v>11</v>
      </c>
      <c r="B831" t="s">
        <v>3253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001016712952.1.1.1.01</v>
      </c>
      <c r="F831" s="42" t="s">
        <v>2493</v>
      </c>
      <c r="G831" t="s">
        <v>1216</v>
      </c>
      <c r="H831" t="s">
        <v>214</v>
      </c>
      <c r="I831" t="s">
        <v>348</v>
      </c>
      <c r="J831" t="s">
        <v>1690</v>
      </c>
      <c r="K831" t="s">
        <v>3209</v>
      </c>
      <c r="L831" t="str">
        <f>LEFT(TMODELO[[#This Row],[Genero]],1)</f>
        <v>F</v>
      </c>
    </row>
    <row r="832" spans="1:12">
      <c r="A832" t="s">
        <v>11</v>
      </c>
      <c r="B832" t="s">
        <v>3253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001017094912.1.1.1.01</v>
      </c>
      <c r="F832" s="42" t="s">
        <v>2453</v>
      </c>
      <c r="G832" t="s">
        <v>650</v>
      </c>
      <c r="H832" t="s">
        <v>60</v>
      </c>
      <c r="I832" t="s">
        <v>1981</v>
      </c>
      <c r="J832" t="s">
        <v>1697</v>
      </c>
      <c r="K832" t="s">
        <v>3208</v>
      </c>
      <c r="L832" t="str">
        <f>LEFT(TMODELO[[#This Row],[Genero]],1)</f>
        <v>M</v>
      </c>
    </row>
    <row r="833" spans="1:12">
      <c r="A833" t="s">
        <v>11</v>
      </c>
      <c r="B833" t="s">
        <v>3253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001017099702.1.1.1.01</v>
      </c>
      <c r="F833" s="42" t="s">
        <v>2359</v>
      </c>
      <c r="G833" t="s">
        <v>1221</v>
      </c>
      <c r="H833" t="s">
        <v>68</v>
      </c>
      <c r="I833" t="s">
        <v>348</v>
      </c>
      <c r="J833" t="s">
        <v>1690</v>
      </c>
      <c r="K833" t="s">
        <v>3208</v>
      </c>
      <c r="L833" t="str">
        <f>LEFT(TMODELO[[#This Row],[Genero]],1)</f>
        <v>M</v>
      </c>
    </row>
    <row r="834" spans="1:12">
      <c r="A834" t="s">
        <v>11</v>
      </c>
      <c r="B834" t="s">
        <v>3253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001017274022.1.1.1.01</v>
      </c>
      <c r="F834" s="42" t="s">
        <v>2495</v>
      </c>
      <c r="G834" t="s">
        <v>1106</v>
      </c>
      <c r="H834" t="s">
        <v>60</v>
      </c>
      <c r="I834" t="s">
        <v>348</v>
      </c>
      <c r="J834" t="s">
        <v>1690</v>
      </c>
      <c r="K834" t="s">
        <v>3209</v>
      </c>
      <c r="L834" t="str">
        <f>LEFT(TMODELO[[#This Row],[Genero]],1)</f>
        <v>F</v>
      </c>
    </row>
    <row r="835" spans="1:12">
      <c r="A835" t="s">
        <v>11</v>
      </c>
      <c r="B835" t="s">
        <v>3253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001017522512.1.1.1.01</v>
      </c>
      <c r="F835" s="42" t="s">
        <v>2586</v>
      </c>
      <c r="G835" t="s">
        <v>668</v>
      </c>
      <c r="H835" t="s">
        <v>1109</v>
      </c>
      <c r="I835" t="s">
        <v>1988</v>
      </c>
      <c r="J835" t="s">
        <v>1693</v>
      </c>
      <c r="K835" t="s">
        <v>3209</v>
      </c>
      <c r="L835" t="str">
        <f>LEFT(TMODELO[[#This Row],[Genero]],1)</f>
        <v>F</v>
      </c>
    </row>
    <row r="836" spans="1:12">
      <c r="A836" t="s">
        <v>11</v>
      </c>
      <c r="B836" t="s">
        <v>3253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001018855982.1.1.1.01</v>
      </c>
      <c r="F836" s="42" t="s">
        <v>2585</v>
      </c>
      <c r="G836" t="s">
        <v>613</v>
      </c>
      <c r="H836" t="s">
        <v>614</v>
      </c>
      <c r="I836" t="s">
        <v>1979</v>
      </c>
      <c r="J836" t="s">
        <v>1702</v>
      </c>
      <c r="K836" t="s">
        <v>3208</v>
      </c>
      <c r="L836" t="str">
        <f>LEFT(TMODELO[[#This Row],[Genero]],1)</f>
        <v>M</v>
      </c>
    </row>
    <row r="837" spans="1:12">
      <c r="A837" t="s">
        <v>11</v>
      </c>
      <c r="B837" t="s">
        <v>3253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001021743982.1.1.1.01</v>
      </c>
      <c r="F837" s="42" t="s">
        <v>2318</v>
      </c>
      <c r="G837" t="s">
        <v>723</v>
      </c>
      <c r="H837" t="s">
        <v>135</v>
      </c>
      <c r="I837" t="s">
        <v>348</v>
      </c>
      <c r="J837" t="s">
        <v>1690</v>
      </c>
      <c r="K837" t="s">
        <v>3208</v>
      </c>
      <c r="L837" t="str">
        <f>LEFT(TMODELO[[#This Row],[Genero]],1)</f>
        <v>M</v>
      </c>
    </row>
    <row r="838" spans="1:12">
      <c r="A838" t="s">
        <v>11</v>
      </c>
      <c r="B838" t="s">
        <v>3253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001022024622.1.1.1.01</v>
      </c>
      <c r="F838" s="42" t="s">
        <v>1524</v>
      </c>
      <c r="G838" t="s">
        <v>648</v>
      </c>
      <c r="H838" t="s">
        <v>27</v>
      </c>
      <c r="I838" t="s">
        <v>1988</v>
      </c>
      <c r="J838" t="s">
        <v>1693</v>
      </c>
      <c r="K838" t="s">
        <v>3208</v>
      </c>
      <c r="L838" t="str">
        <f>LEFT(TMODELO[[#This Row],[Genero]],1)</f>
        <v>M</v>
      </c>
    </row>
    <row r="839" spans="1:12">
      <c r="A839" t="s">
        <v>11</v>
      </c>
      <c r="B839" t="s">
        <v>3253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001023726872.1.1.1.01</v>
      </c>
      <c r="F839" s="42" t="s">
        <v>2354</v>
      </c>
      <c r="G839" t="s">
        <v>385</v>
      </c>
      <c r="H839" t="s">
        <v>8</v>
      </c>
      <c r="I839" t="s">
        <v>348</v>
      </c>
      <c r="J839" t="s">
        <v>1690</v>
      </c>
      <c r="K839" t="s">
        <v>3209</v>
      </c>
      <c r="L839" t="str">
        <f>LEFT(TMODELO[[#This Row],[Genero]],1)</f>
        <v>F</v>
      </c>
    </row>
    <row r="840" spans="1:12">
      <c r="A840" t="s">
        <v>11</v>
      </c>
      <c r="B840" t="s">
        <v>3253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001023736692.1.1.1.01</v>
      </c>
      <c r="F840" s="42" t="s">
        <v>1407</v>
      </c>
      <c r="G840" t="s">
        <v>356</v>
      </c>
      <c r="H840" t="s">
        <v>357</v>
      </c>
      <c r="I840" t="s">
        <v>348</v>
      </c>
      <c r="J840" t="s">
        <v>1690</v>
      </c>
      <c r="K840" t="s">
        <v>3209</v>
      </c>
      <c r="L840" t="str">
        <f>LEFT(TMODELO[[#This Row],[Genero]],1)</f>
        <v>F</v>
      </c>
    </row>
    <row r="841" spans="1:12">
      <c r="A841" t="s">
        <v>11</v>
      </c>
      <c r="B841" t="s">
        <v>3253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001023957872.1.1.1.01</v>
      </c>
      <c r="F841" s="42" t="s">
        <v>1444</v>
      </c>
      <c r="G841" t="s">
        <v>636</v>
      </c>
      <c r="H841" t="s">
        <v>462</v>
      </c>
      <c r="I841" t="s">
        <v>1981</v>
      </c>
      <c r="J841" t="s">
        <v>1697</v>
      </c>
      <c r="K841" t="s">
        <v>3208</v>
      </c>
      <c r="L841" t="str">
        <f>LEFT(TMODELO[[#This Row],[Genero]],1)</f>
        <v>M</v>
      </c>
    </row>
    <row r="842" spans="1:12">
      <c r="A842" t="s">
        <v>11</v>
      </c>
      <c r="B842" t="s">
        <v>3253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001024658122.1.1.1.01</v>
      </c>
      <c r="F842" s="42" t="s">
        <v>2426</v>
      </c>
      <c r="G842" t="s">
        <v>458</v>
      </c>
      <c r="H842" t="s">
        <v>459</v>
      </c>
      <c r="I842" t="s">
        <v>348</v>
      </c>
      <c r="J842" t="s">
        <v>1690</v>
      </c>
      <c r="K842" t="s">
        <v>3208</v>
      </c>
      <c r="L842" t="str">
        <f>LEFT(TMODELO[[#This Row],[Genero]],1)</f>
        <v>M</v>
      </c>
    </row>
    <row r="843" spans="1:12">
      <c r="A843" t="s">
        <v>11</v>
      </c>
      <c r="B843" t="s">
        <v>3253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001025370732.1.1.1.01</v>
      </c>
      <c r="F843" s="42" t="s">
        <v>1415</v>
      </c>
      <c r="G843" t="s">
        <v>624</v>
      </c>
      <c r="H843" t="s">
        <v>27</v>
      </c>
      <c r="I843" t="s">
        <v>1981</v>
      </c>
      <c r="J843" t="s">
        <v>1697</v>
      </c>
      <c r="K843" t="s">
        <v>3208</v>
      </c>
      <c r="L843" t="str">
        <f>LEFT(TMODELO[[#This Row],[Genero]],1)</f>
        <v>M</v>
      </c>
    </row>
    <row r="844" spans="1:12">
      <c r="A844" t="s">
        <v>11</v>
      </c>
      <c r="B844" t="s">
        <v>3253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001025819492.1.1.1.01</v>
      </c>
      <c r="F844" s="42" t="s">
        <v>2468</v>
      </c>
      <c r="G844" t="s">
        <v>652</v>
      </c>
      <c r="H844" t="s">
        <v>8</v>
      </c>
      <c r="I844" t="s">
        <v>1981</v>
      </c>
      <c r="J844" t="s">
        <v>1697</v>
      </c>
      <c r="K844" t="s">
        <v>3209</v>
      </c>
      <c r="L844" t="str">
        <f>LEFT(TMODELO[[#This Row],[Genero]],1)</f>
        <v>F</v>
      </c>
    </row>
    <row r="845" spans="1:12">
      <c r="A845" t="s">
        <v>11</v>
      </c>
      <c r="B845" t="s">
        <v>3253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001026133792.1.1.1.01</v>
      </c>
      <c r="F845" s="42" t="s">
        <v>2336</v>
      </c>
      <c r="G845" t="s">
        <v>625</v>
      </c>
      <c r="H845" t="s">
        <v>265</v>
      </c>
      <c r="I845" t="s">
        <v>1981</v>
      </c>
      <c r="J845" t="s">
        <v>1697</v>
      </c>
      <c r="K845" t="s">
        <v>3209</v>
      </c>
      <c r="L845" t="str">
        <f>LEFT(TMODELO[[#This Row],[Genero]],1)</f>
        <v>F</v>
      </c>
    </row>
    <row r="846" spans="1:12">
      <c r="A846" t="s">
        <v>11</v>
      </c>
      <c r="B846" t="s">
        <v>3253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001026281462.1.1.1.01</v>
      </c>
      <c r="F846" s="42" t="s">
        <v>1436</v>
      </c>
      <c r="G846" t="s">
        <v>415</v>
      </c>
      <c r="H846" t="s">
        <v>42</v>
      </c>
      <c r="I846" t="s">
        <v>348</v>
      </c>
      <c r="J846" t="s">
        <v>1690</v>
      </c>
      <c r="K846" t="s">
        <v>3208</v>
      </c>
      <c r="L846" t="str">
        <f>LEFT(TMODELO[[#This Row],[Genero]],1)</f>
        <v>M</v>
      </c>
    </row>
    <row r="847" spans="1:12">
      <c r="A847" t="s">
        <v>11</v>
      </c>
      <c r="B847" t="s">
        <v>3253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001029014022.1.1.1.01</v>
      </c>
      <c r="F847" s="42" t="s">
        <v>2470</v>
      </c>
      <c r="G847" t="s">
        <v>500</v>
      </c>
      <c r="H847" t="s">
        <v>214</v>
      </c>
      <c r="I847" t="s">
        <v>348</v>
      </c>
      <c r="J847" t="s">
        <v>1690</v>
      </c>
      <c r="K847" t="s">
        <v>3209</v>
      </c>
      <c r="L847" t="str">
        <f>LEFT(TMODELO[[#This Row],[Genero]],1)</f>
        <v>F</v>
      </c>
    </row>
    <row r="848" spans="1:12">
      <c r="A848" t="s">
        <v>11</v>
      </c>
      <c r="B848" t="s">
        <v>3253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001029497732.1.1.1.01</v>
      </c>
      <c r="F848" s="42" t="s">
        <v>2507</v>
      </c>
      <c r="G848" t="s">
        <v>664</v>
      </c>
      <c r="H848" t="s">
        <v>665</v>
      </c>
      <c r="I848" t="s">
        <v>1981</v>
      </c>
      <c r="J848" t="s">
        <v>1697</v>
      </c>
      <c r="K848" t="s">
        <v>3208</v>
      </c>
      <c r="L848" t="str">
        <f>LEFT(TMODELO[[#This Row],[Genero]],1)</f>
        <v>M</v>
      </c>
    </row>
    <row r="849" spans="1:12">
      <c r="A849" t="s">
        <v>11</v>
      </c>
      <c r="B849" t="s">
        <v>3253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001029796632.1.1.1.01</v>
      </c>
      <c r="F849" s="42" t="s">
        <v>2342</v>
      </c>
      <c r="G849" t="s">
        <v>378</v>
      </c>
      <c r="H849" t="s">
        <v>8</v>
      </c>
      <c r="I849" t="s">
        <v>348</v>
      </c>
      <c r="J849" t="s">
        <v>1690</v>
      </c>
      <c r="K849" t="s">
        <v>3209</v>
      </c>
      <c r="L849" t="str">
        <f>LEFT(TMODELO[[#This Row],[Genero]],1)</f>
        <v>F</v>
      </c>
    </row>
    <row r="850" spans="1:12">
      <c r="A850" t="s">
        <v>11</v>
      </c>
      <c r="B850" t="s">
        <v>3253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001030257712.1.1.1.01</v>
      </c>
      <c r="F850" s="42" t="s">
        <v>1488</v>
      </c>
      <c r="G850" t="s">
        <v>3274</v>
      </c>
      <c r="H850" t="s">
        <v>15</v>
      </c>
      <c r="I850" t="s">
        <v>348</v>
      </c>
      <c r="J850" t="s">
        <v>1690</v>
      </c>
      <c r="K850" t="s">
        <v>3208</v>
      </c>
      <c r="L850" t="str">
        <f>LEFT(TMODELO[[#This Row],[Genero]],1)</f>
        <v>M</v>
      </c>
    </row>
    <row r="851" spans="1:12">
      <c r="A851" t="s">
        <v>11</v>
      </c>
      <c r="B851" t="s">
        <v>3253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001031608262.1.1.1.01</v>
      </c>
      <c r="F851" s="42" t="s">
        <v>1517</v>
      </c>
      <c r="G851" t="s">
        <v>579</v>
      </c>
      <c r="H851" t="s">
        <v>472</v>
      </c>
      <c r="I851" t="s">
        <v>348</v>
      </c>
      <c r="J851" t="s">
        <v>1690</v>
      </c>
      <c r="K851" t="s">
        <v>3209</v>
      </c>
      <c r="L851" t="str">
        <f>LEFT(TMODELO[[#This Row],[Genero]],1)</f>
        <v>F</v>
      </c>
    </row>
    <row r="852" spans="1:12">
      <c r="A852" t="s">
        <v>11</v>
      </c>
      <c r="B852" t="s">
        <v>3253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001033087062.1.1.1.01</v>
      </c>
      <c r="F852" s="42" t="s">
        <v>1507</v>
      </c>
      <c r="G852" t="s">
        <v>816</v>
      </c>
      <c r="H852" t="s">
        <v>132</v>
      </c>
      <c r="I852" t="s">
        <v>348</v>
      </c>
      <c r="J852" t="s">
        <v>1690</v>
      </c>
      <c r="K852" t="s">
        <v>3209</v>
      </c>
      <c r="L852" t="str">
        <f>LEFT(TMODELO[[#This Row],[Genero]],1)</f>
        <v>F</v>
      </c>
    </row>
    <row r="853" spans="1:12">
      <c r="A853" t="s">
        <v>11</v>
      </c>
      <c r="B853" t="s">
        <v>3253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001033881792.1.1.1.01</v>
      </c>
      <c r="F853" s="42" t="s">
        <v>2447</v>
      </c>
      <c r="G853" t="s">
        <v>475</v>
      </c>
      <c r="H853" t="s">
        <v>402</v>
      </c>
      <c r="I853" t="s">
        <v>348</v>
      </c>
      <c r="J853" t="s">
        <v>1690</v>
      </c>
      <c r="K853" t="s">
        <v>3208</v>
      </c>
      <c r="L853" t="str">
        <f>LEFT(TMODELO[[#This Row],[Genero]],1)</f>
        <v>M</v>
      </c>
    </row>
    <row r="854" spans="1:12">
      <c r="A854" t="s">
        <v>11</v>
      </c>
      <c r="B854" t="s">
        <v>3253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001034731122.1.1.1.01</v>
      </c>
      <c r="F854" s="42" t="s">
        <v>1478</v>
      </c>
      <c r="G854" t="s">
        <v>516</v>
      </c>
      <c r="H854" t="s">
        <v>27</v>
      </c>
      <c r="I854" t="s">
        <v>348</v>
      </c>
      <c r="J854" t="s">
        <v>1690</v>
      </c>
      <c r="K854" t="s">
        <v>3209</v>
      </c>
      <c r="L854" t="str">
        <f>LEFT(TMODELO[[#This Row],[Genero]],1)</f>
        <v>F</v>
      </c>
    </row>
    <row r="855" spans="1:12">
      <c r="A855" t="s">
        <v>11</v>
      </c>
      <c r="B855" t="s">
        <v>3253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42" t="s">
        <v>2477</v>
      </c>
      <c r="G855" t="s">
        <v>653</v>
      </c>
      <c r="H855" t="s">
        <v>27</v>
      </c>
      <c r="I855" t="s">
        <v>1981</v>
      </c>
      <c r="J855" t="s">
        <v>1697</v>
      </c>
      <c r="K855" t="s">
        <v>3208</v>
      </c>
      <c r="L855" t="str">
        <f>LEFT(TMODELO[[#This Row],[Genero]],1)</f>
        <v>M</v>
      </c>
    </row>
    <row r="856" spans="1:12">
      <c r="A856" t="s">
        <v>11</v>
      </c>
      <c r="B856" t="s">
        <v>3253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001037845342.1.1.1.01</v>
      </c>
      <c r="F856" s="42" t="s">
        <v>1485</v>
      </c>
      <c r="G856" t="s">
        <v>805</v>
      </c>
      <c r="H856" t="s">
        <v>309</v>
      </c>
      <c r="I856" t="s">
        <v>348</v>
      </c>
      <c r="J856" t="s">
        <v>1690</v>
      </c>
      <c r="K856" t="s">
        <v>3208</v>
      </c>
      <c r="L856" t="str">
        <f>LEFT(TMODELO[[#This Row],[Genero]],1)</f>
        <v>M</v>
      </c>
    </row>
    <row r="857" spans="1:12">
      <c r="A857" t="s">
        <v>11</v>
      </c>
      <c r="B857" t="s">
        <v>3253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001038997122.1.1.1.01</v>
      </c>
      <c r="F857" s="42" t="s">
        <v>2455</v>
      </c>
      <c r="G857" t="s">
        <v>1278</v>
      </c>
      <c r="H857" t="s">
        <v>42</v>
      </c>
      <c r="I857" t="s">
        <v>348</v>
      </c>
      <c r="J857" t="s">
        <v>1690</v>
      </c>
      <c r="K857" t="s">
        <v>3208</v>
      </c>
      <c r="L857" t="str">
        <f>LEFT(TMODELO[[#This Row],[Genero]],1)</f>
        <v>M</v>
      </c>
    </row>
    <row r="858" spans="1:12">
      <c r="A858" t="s">
        <v>11</v>
      </c>
      <c r="B858" t="s">
        <v>3253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001039155672.1.1.1.01</v>
      </c>
      <c r="F858" s="42" t="s">
        <v>1462</v>
      </c>
      <c r="G858" t="s">
        <v>485</v>
      </c>
      <c r="H858" t="s">
        <v>27</v>
      </c>
      <c r="I858" t="s">
        <v>348</v>
      </c>
      <c r="J858" t="s">
        <v>1690</v>
      </c>
      <c r="K858" t="s">
        <v>3208</v>
      </c>
      <c r="L858" t="str">
        <f>LEFT(TMODELO[[#This Row],[Genero]],1)</f>
        <v>M</v>
      </c>
    </row>
    <row r="859" spans="1:12">
      <c r="A859" t="s">
        <v>11</v>
      </c>
      <c r="B859" t="s">
        <v>3253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001040430052.1.1.1.01</v>
      </c>
      <c r="F859" s="42" t="s">
        <v>2401</v>
      </c>
      <c r="G859" t="s">
        <v>638</v>
      </c>
      <c r="H859" t="s">
        <v>97</v>
      </c>
      <c r="I859" t="s">
        <v>1981</v>
      </c>
      <c r="J859" t="s">
        <v>1697</v>
      </c>
      <c r="K859" t="s">
        <v>3208</v>
      </c>
      <c r="L859" t="str">
        <f>LEFT(TMODELO[[#This Row],[Genero]],1)</f>
        <v>M</v>
      </c>
    </row>
    <row r="860" spans="1:12">
      <c r="A860" t="s">
        <v>11</v>
      </c>
      <c r="B860" t="s">
        <v>3253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001040698852.1.1.1.01</v>
      </c>
      <c r="F860" s="42" t="s">
        <v>2510</v>
      </c>
      <c r="G860" t="s">
        <v>666</v>
      </c>
      <c r="H860" t="s">
        <v>437</v>
      </c>
      <c r="I860" t="s">
        <v>1981</v>
      </c>
      <c r="J860" t="s">
        <v>1697</v>
      </c>
      <c r="K860" t="s">
        <v>3208</v>
      </c>
      <c r="L860" t="str">
        <f>LEFT(TMODELO[[#This Row],[Genero]],1)</f>
        <v>M</v>
      </c>
    </row>
    <row r="861" spans="1:12">
      <c r="A861" t="s">
        <v>11</v>
      </c>
      <c r="B861" t="s">
        <v>3253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001040830352.1.1.1.01</v>
      </c>
      <c r="F861" s="42" t="s">
        <v>1490</v>
      </c>
      <c r="G861" t="s">
        <v>3275</v>
      </c>
      <c r="H861" t="s">
        <v>10</v>
      </c>
      <c r="I861" t="s">
        <v>348</v>
      </c>
      <c r="J861" t="s">
        <v>1690</v>
      </c>
      <c r="K861" t="s">
        <v>3209</v>
      </c>
      <c r="L861" t="str">
        <f>LEFT(TMODELO[[#This Row],[Genero]],1)</f>
        <v>F</v>
      </c>
    </row>
    <row r="862" spans="1:12">
      <c r="A862" t="s">
        <v>11</v>
      </c>
      <c r="B862" t="s">
        <v>3253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001041583242.1.1.1.01</v>
      </c>
      <c r="F862" s="42" t="s">
        <v>1506</v>
      </c>
      <c r="G862" t="s">
        <v>829</v>
      </c>
      <c r="H862" t="s">
        <v>1269</v>
      </c>
      <c r="I862" t="s">
        <v>819</v>
      </c>
      <c r="J862" t="s">
        <v>1725</v>
      </c>
      <c r="K862" t="s">
        <v>3209</v>
      </c>
      <c r="L862" t="str">
        <f>LEFT(TMODELO[[#This Row],[Genero]],1)</f>
        <v>F</v>
      </c>
    </row>
    <row r="863" spans="1:12">
      <c r="A863" t="s">
        <v>11</v>
      </c>
      <c r="B863" t="s">
        <v>3253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001043217732.1.1.1.01</v>
      </c>
      <c r="F863" s="42" t="s">
        <v>1527</v>
      </c>
      <c r="G863" t="s">
        <v>583</v>
      </c>
      <c r="H863" t="s">
        <v>584</v>
      </c>
      <c r="I863" t="s">
        <v>1988</v>
      </c>
      <c r="J863" t="s">
        <v>1693</v>
      </c>
      <c r="K863" t="s">
        <v>3208</v>
      </c>
      <c r="L863" t="str">
        <f>LEFT(TMODELO[[#This Row],[Genero]],1)</f>
        <v>M</v>
      </c>
    </row>
    <row r="864" spans="1:12">
      <c r="A864" t="s">
        <v>11</v>
      </c>
      <c r="B864" t="s">
        <v>3253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001045546052.1.1.1.01</v>
      </c>
      <c r="F864" s="42" t="s">
        <v>1449</v>
      </c>
      <c r="G864" t="s">
        <v>1448</v>
      </c>
      <c r="H864" t="s">
        <v>1450</v>
      </c>
      <c r="I864" t="s">
        <v>348</v>
      </c>
      <c r="J864" t="s">
        <v>1690</v>
      </c>
      <c r="K864" t="s">
        <v>3209</v>
      </c>
      <c r="L864" t="str">
        <f>LEFT(TMODELO[[#This Row],[Genero]],1)</f>
        <v>F</v>
      </c>
    </row>
    <row r="865" spans="1:12">
      <c r="A865" t="s">
        <v>11</v>
      </c>
      <c r="B865" t="s">
        <v>3253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001046902192.1.1.1.01</v>
      </c>
      <c r="F865" s="42" t="s">
        <v>2389</v>
      </c>
      <c r="G865" t="s">
        <v>427</v>
      </c>
      <c r="H865" t="s">
        <v>84</v>
      </c>
      <c r="I865" t="s">
        <v>348</v>
      </c>
      <c r="J865" t="s">
        <v>1690</v>
      </c>
      <c r="K865" t="s">
        <v>3209</v>
      </c>
      <c r="L865" t="str">
        <f>LEFT(TMODELO[[#This Row],[Genero]],1)</f>
        <v>F</v>
      </c>
    </row>
    <row r="866" spans="1:12">
      <c r="A866" t="s">
        <v>11</v>
      </c>
      <c r="B866" t="s">
        <v>3253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001047190592.1.1.1.01</v>
      </c>
      <c r="F866" s="42" t="s">
        <v>2415</v>
      </c>
      <c r="G866" t="s">
        <v>450</v>
      </c>
      <c r="H866" t="s">
        <v>451</v>
      </c>
      <c r="I866" t="s">
        <v>348</v>
      </c>
      <c r="J866" t="s">
        <v>1690</v>
      </c>
      <c r="K866" t="s">
        <v>3208</v>
      </c>
      <c r="L866" t="str">
        <f>LEFT(TMODELO[[#This Row],[Genero]],1)</f>
        <v>M</v>
      </c>
    </row>
    <row r="867" spans="1:12">
      <c r="A867" t="s">
        <v>11</v>
      </c>
      <c r="B867" t="s">
        <v>3253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001048539812.1.1.1.01</v>
      </c>
      <c r="F867" s="42" t="s">
        <v>1330</v>
      </c>
      <c r="G867" t="s">
        <v>323</v>
      </c>
      <c r="H867" t="s">
        <v>110</v>
      </c>
      <c r="I867" t="s">
        <v>1981</v>
      </c>
      <c r="J867" t="s">
        <v>1697</v>
      </c>
      <c r="K867" t="s">
        <v>3209</v>
      </c>
      <c r="L867" t="str">
        <f>LEFT(TMODELO[[#This Row],[Genero]],1)</f>
        <v>F</v>
      </c>
    </row>
    <row r="868" spans="1:12">
      <c r="A868" t="s">
        <v>11</v>
      </c>
      <c r="B868" t="s">
        <v>3253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001048747892.1.1.1.01</v>
      </c>
      <c r="F868" s="42" t="s">
        <v>1512</v>
      </c>
      <c r="G868" t="s">
        <v>831</v>
      </c>
      <c r="H868" t="s">
        <v>832</v>
      </c>
      <c r="I868" t="s">
        <v>819</v>
      </c>
      <c r="J868" t="s">
        <v>1725</v>
      </c>
      <c r="K868" t="s">
        <v>3209</v>
      </c>
      <c r="L868" t="str">
        <f>LEFT(TMODELO[[#This Row],[Genero]],1)</f>
        <v>F</v>
      </c>
    </row>
    <row r="869" spans="1:12">
      <c r="A869" t="s">
        <v>11</v>
      </c>
      <c r="B869" t="s">
        <v>3253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001049751492.1.1.1.01</v>
      </c>
      <c r="F869" s="42" t="s">
        <v>1510</v>
      </c>
      <c r="G869" t="s">
        <v>565</v>
      </c>
      <c r="H869" t="s">
        <v>366</v>
      </c>
      <c r="I869" t="s">
        <v>348</v>
      </c>
      <c r="J869" t="s">
        <v>1690</v>
      </c>
      <c r="K869" t="s">
        <v>3209</v>
      </c>
      <c r="L869" t="str">
        <f>LEFT(TMODELO[[#This Row],[Genero]],1)</f>
        <v>F</v>
      </c>
    </row>
    <row r="870" spans="1:12">
      <c r="A870" t="s">
        <v>11</v>
      </c>
      <c r="B870" t="s">
        <v>3253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001050156142.1.1.1.01</v>
      </c>
      <c r="F870" s="42" t="s">
        <v>1516</v>
      </c>
      <c r="G870" t="s">
        <v>572</v>
      </c>
      <c r="H870" t="s">
        <v>399</v>
      </c>
      <c r="I870" t="s">
        <v>348</v>
      </c>
      <c r="J870" t="s">
        <v>1690</v>
      </c>
      <c r="K870" t="s">
        <v>3208</v>
      </c>
      <c r="L870" t="str">
        <f>LEFT(TMODELO[[#This Row],[Genero]],1)</f>
        <v>M</v>
      </c>
    </row>
    <row r="871" spans="1:12">
      <c r="A871" t="s">
        <v>11</v>
      </c>
      <c r="B871" t="s">
        <v>3253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001051473422.1.1.1.01</v>
      </c>
      <c r="F871" s="42" t="s">
        <v>2335</v>
      </c>
      <c r="G871" t="s">
        <v>1102</v>
      </c>
      <c r="H871" t="s">
        <v>1103</v>
      </c>
      <c r="I871" t="s">
        <v>348</v>
      </c>
      <c r="J871" t="s">
        <v>1690</v>
      </c>
      <c r="K871" t="s">
        <v>3208</v>
      </c>
      <c r="L871" t="str">
        <f>LEFT(TMODELO[[#This Row],[Genero]],1)</f>
        <v>M</v>
      </c>
    </row>
    <row r="872" spans="1:12">
      <c r="A872" t="s">
        <v>11</v>
      </c>
      <c r="B872" t="s">
        <v>3253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001051752362.1.1.1.01</v>
      </c>
      <c r="F872" s="42" t="s">
        <v>2537</v>
      </c>
      <c r="G872" t="s">
        <v>566</v>
      </c>
      <c r="H872" t="s">
        <v>130</v>
      </c>
      <c r="I872" t="s">
        <v>348</v>
      </c>
      <c r="J872" t="s">
        <v>1690</v>
      </c>
      <c r="K872" t="s">
        <v>3209</v>
      </c>
      <c r="L872" t="str">
        <f>LEFT(TMODELO[[#This Row],[Genero]],1)</f>
        <v>F</v>
      </c>
    </row>
    <row r="873" spans="1:12">
      <c r="A873" t="s">
        <v>11</v>
      </c>
      <c r="B873" t="s">
        <v>3253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001051772732.1.1.1.01</v>
      </c>
      <c r="F873" s="42" t="s">
        <v>1493</v>
      </c>
      <c r="G873" t="s">
        <v>533</v>
      </c>
      <c r="H873" t="s">
        <v>88</v>
      </c>
      <c r="I873" t="s">
        <v>348</v>
      </c>
      <c r="J873" t="s">
        <v>1690</v>
      </c>
      <c r="K873" t="s">
        <v>3208</v>
      </c>
      <c r="L873" t="str">
        <f>LEFT(TMODELO[[#This Row],[Genero]],1)</f>
        <v>M</v>
      </c>
    </row>
    <row r="874" spans="1:12">
      <c r="A874" t="s">
        <v>11</v>
      </c>
      <c r="B874" t="s">
        <v>3253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001054718092.1.1.1.01</v>
      </c>
      <c r="F874" s="42" t="s">
        <v>1429</v>
      </c>
      <c r="G874" t="s">
        <v>397</v>
      </c>
      <c r="H874" t="s">
        <v>130</v>
      </c>
      <c r="I874" t="s">
        <v>348</v>
      </c>
      <c r="J874" t="s">
        <v>1690</v>
      </c>
      <c r="K874" t="s">
        <v>3208</v>
      </c>
      <c r="L874" t="str">
        <f>LEFT(TMODELO[[#This Row],[Genero]],1)</f>
        <v>M</v>
      </c>
    </row>
    <row r="875" spans="1:12">
      <c r="A875" t="s">
        <v>11</v>
      </c>
      <c r="B875" t="s">
        <v>3253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001054844302.1.1.1.01</v>
      </c>
      <c r="F875" s="42" t="s">
        <v>2588</v>
      </c>
      <c r="G875" t="s">
        <v>617</v>
      </c>
      <c r="H875" t="s">
        <v>8</v>
      </c>
      <c r="I875" t="s">
        <v>1979</v>
      </c>
      <c r="J875" t="s">
        <v>1702</v>
      </c>
      <c r="K875" t="s">
        <v>3209</v>
      </c>
      <c r="L875" t="str">
        <f>LEFT(TMODELO[[#This Row],[Genero]],1)</f>
        <v>F</v>
      </c>
    </row>
    <row r="876" spans="1:12">
      <c r="A876" t="s">
        <v>11</v>
      </c>
      <c r="B876" t="s">
        <v>3253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001054994382.1.1.1.01</v>
      </c>
      <c r="F876" s="42" t="s">
        <v>1471</v>
      </c>
      <c r="G876" t="s">
        <v>501</v>
      </c>
      <c r="H876" t="s">
        <v>449</v>
      </c>
      <c r="I876" t="s">
        <v>348</v>
      </c>
      <c r="J876" t="s">
        <v>1690</v>
      </c>
      <c r="K876" t="s">
        <v>3208</v>
      </c>
      <c r="L876" t="str">
        <f>LEFT(TMODELO[[#This Row],[Genero]],1)</f>
        <v>M</v>
      </c>
    </row>
    <row r="877" spans="1:12">
      <c r="A877" t="s">
        <v>11</v>
      </c>
      <c r="B877" t="s">
        <v>3253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001055229652.1.1.1.01</v>
      </c>
      <c r="F877" s="42" t="s">
        <v>1422</v>
      </c>
      <c r="G877" t="s">
        <v>3255</v>
      </c>
      <c r="H877" t="s">
        <v>821</v>
      </c>
      <c r="I877" t="s">
        <v>819</v>
      </c>
      <c r="J877" t="s">
        <v>1725</v>
      </c>
      <c r="K877" t="s">
        <v>3209</v>
      </c>
      <c r="L877" t="str">
        <f>LEFT(TMODELO[[#This Row],[Genero]],1)</f>
        <v>F</v>
      </c>
    </row>
    <row r="878" spans="1:12">
      <c r="A878" t="s">
        <v>11</v>
      </c>
      <c r="B878" t="s">
        <v>3253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001055461132.1.1.1.01</v>
      </c>
      <c r="F878" s="42" t="s">
        <v>1526</v>
      </c>
      <c r="G878" t="s">
        <v>255</v>
      </c>
      <c r="H878" t="s">
        <v>8</v>
      </c>
      <c r="I878" t="s">
        <v>1988</v>
      </c>
      <c r="J878" t="s">
        <v>1693</v>
      </c>
      <c r="K878" t="s">
        <v>3209</v>
      </c>
      <c r="L878" t="str">
        <f>LEFT(TMODELO[[#This Row],[Genero]],1)</f>
        <v>F</v>
      </c>
    </row>
    <row r="879" spans="1:12">
      <c r="A879" t="s">
        <v>11</v>
      </c>
      <c r="B879" t="s">
        <v>3253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001055921092.1.1.1.01</v>
      </c>
      <c r="F879" s="42" t="s">
        <v>1437</v>
      </c>
      <c r="G879" t="s">
        <v>3259</v>
      </c>
      <c r="H879" t="s">
        <v>352</v>
      </c>
      <c r="I879" t="s">
        <v>348</v>
      </c>
      <c r="J879" t="s">
        <v>1690</v>
      </c>
      <c r="K879" t="s">
        <v>3208</v>
      </c>
      <c r="L879" t="str">
        <f>LEFT(TMODELO[[#This Row],[Genero]],1)</f>
        <v>M</v>
      </c>
    </row>
    <row r="880" spans="1:12">
      <c r="A880" t="s">
        <v>11</v>
      </c>
      <c r="B880" t="s">
        <v>3253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001055926612.1.1.1.01</v>
      </c>
      <c r="F880" s="42" t="s">
        <v>2416</v>
      </c>
      <c r="G880" t="s">
        <v>452</v>
      </c>
      <c r="H880" t="s">
        <v>8</v>
      </c>
      <c r="I880" t="s">
        <v>348</v>
      </c>
      <c r="J880" t="s">
        <v>1690</v>
      </c>
      <c r="K880" t="s">
        <v>3209</v>
      </c>
      <c r="L880" t="str">
        <f>LEFT(TMODELO[[#This Row],[Genero]],1)</f>
        <v>F</v>
      </c>
    </row>
    <row r="881" spans="1:12">
      <c r="A881" t="s">
        <v>11</v>
      </c>
      <c r="B881" t="s">
        <v>3253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001056052322.1.1.1.01</v>
      </c>
      <c r="F881" s="42" t="s">
        <v>2575</v>
      </c>
      <c r="G881" t="s">
        <v>678</v>
      </c>
      <c r="H881" t="s">
        <v>679</v>
      </c>
      <c r="I881" t="s">
        <v>1981</v>
      </c>
      <c r="J881" t="s">
        <v>1697</v>
      </c>
      <c r="K881" t="s">
        <v>3209</v>
      </c>
      <c r="L881" t="str">
        <f>LEFT(TMODELO[[#This Row],[Genero]],1)</f>
        <v>F</v>
      </c>
    </row>
    <row r="882" spans="1:12">
      <c r="A882" t="s">
        <v>11</v>
      </c>
      <c r="B882" t="s">
        <v>3253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001056127582.1.1.1.01</v>
      </c>
      <c r="F882" s="42" t="s">
        <v>1458</v>
      </c>
      <c r="G882" t="s">
        <v>471</v>
      </c>
      <c r="H882" t="s">
        <v>130</v>
      </c>
      <c r="I882" t="s">
        <v>348</v>
      </c>
      <c r="J882" t="s">
        <v>1690</v>
      </c>
      <c r="K882" t="s">
        <v>3208</v>
      </c>
      <c r="L882" t="str">
        <f>LEFT(TMODELO[[#This Row],[Genero]],1)</f>
        <v>M</v>
      </c>
    </row>
    <row r="883" spans="1:12">
      <c r="A883" t="s">
        <v>11</v>
      </c>
      <c r="B883" t="s">
        <v>3253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001056411202.1.1.1.01</v>
      </c>
      <c r="F883" s="42" t="s">
        <v>1502</v>
      </c>
      <c r="G883" t="s">
        <v>543</v>
      </c>
      <c r="H883" t="s">
        <v>544</v>
      </c>
      <c r="I883" t="s">
        <v>348</v>
      </c>
      <c r="J883" t="s">
        <v>1690</v>
      </c>
      <c r="K883" t="s">
        <v>3208</v>
      </c>
      <c r="L883" t="str">
        <f>LEFT(TMODELO[[#This Row],[Genero]],1)</f>
        <v>M</v>
      </c>
    </row>
    <row r="884" spans="1:12">
      <c r="A884" t="s">
        <v>11</v>
      </c>
      <c r="B884" t="s">
        <v>3253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001056493052.1.1.1.01</v>
      </c>
      <c r="F884" s="42" t="s">
        <v>1455</v>
      </c>
      <c r="G884" t="s">
        <v>461</v>
      </c>
      <c r="H884" t="s">
        <v>462</v>
      </c>
      <c r="I884" t="s">
        <v>348</v>
      </c>
      <c r="J884" t="s">
        <v>1690</v>
      </c>
      <c r="K884" t="s">
        <v>3208</v>
      </c>
      <c r="L884" t="str">
        <f>LEFT(TMODELO[[#This Row],[Genero]],1)</f>
        <v>M</v>
      </c>
    </row>
    <row r="885" spans="1:12">
      <c r="A885" t="s">
        <v>11</v>
      </c>
      <c r="B885" t="s">
        <v>3253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001056530832.1.1.1.01</v>
      </c>
      <c r="F885" s="42" t="s">
        <v>1500</v>
      </c>
      <c r="G885" t="s">
        <v>826</v>
      </c>
      <c r="H885" t="s">
        <v>827</v>
      </c>
      <c r="I885" t="s">
        <v>819</v>
      </c>
      <c r="J885" t="s">
        <v>1725</v>
      </c>
      <c r="K885" t="s">
        <v>3208</v>
      </c>
      <c r="L885" t="str">
        <f>LEFT(TMODELO[[#This Row],[Genero]],1)</f>
        <v>M</v>
      </c>
    </row>
    <row r="886" spans="1:12">
      <c r="A886" t="s">
        <v>11</v>
      </c>
      <c r="B886" t="s">
        <v>3253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001056612762.1.1.1.01</v>
      </c>
      <c r="F886" s="42" t="s">
        <v>2324</v>
      </c>
      <c r="G886" t="s">
        <v>355</v>
      </c>
      <c r="H886" t="s">
        <v>8</v>
      </c>
      <c r="I886" t="s">
        <v>348</v>
      </c>
      <c r="J886" t="s">
        <v>1690</v>
      </c>
      <c r="K886" t="s">
        <v>3209</v>
      </c>
      <c r="L886" t="str">
        <f>LEFT(TMODELO[[#This Row],[Genero]],1)</f>
        <v>F</v>
      </c>
    </row>
    <row r="887" spans="1:12">
      <c r="A887" t="s">
        <v>11</v>
      </c>
      <c r="B887" t="s">
        <v>3253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001057175322.1.1.1.01</v>
      </c>
      <c r="F887" s="42" t="s">
        <v>1413</v>
      </c>
      <c r="G887" t="s">
        <v>368</v>
      </c>
      <c r="H887" t="s">
        <v>369</v>
      </c>
      <c r="I887" t="s">
        <v>348</v>
      </c>
      <c r="J887" t="s">
        <v>1690</v>
      </c>
      <c r="K887" t="s">
        <v>3209</v>
      </c>
      <c r="L887" t="str">
        <f>LEFT(TMODELO[[#This Row],[Genero]],1)</f>
        <v>F</v>
      </c>
    </row>
    <row r="888" spans="1:12">
      <c r="A888" t="s">
        <v>11</v>
      </c>
      <c r="B888" t="s">
        <v>3253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001057561912.1.1.1.01</v>
      </c>
      <c r="F888" s="42" t="s">
        <v>1405</v>
      </c>
      <c r="G888" t="s">
        <v>349</v>
      </c>
      <c r="H888" t="s">
        <v>350</v>
      </c>
      <c r="I888" t="s">
        <v>348</v>
      </c>
      <c r="J888" t="s">
        <v>1690</v>
      </c>
      <c r="K888" t="s">
        <v>3209</v>
      </c>
      <c r="L888" t="str">
        <f>LEFT(TMODELO[[#This Row],[Genero]],1)</f>
        <v>F</v>
      </c>
    </row>
    <row r="889" spans="1:12">
      <c r="A889" t="s">
        <v>11</v>
      </c>
      <c r="B889" t="s">
        <v>3253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001058013852.1.1.1.01</v>
      </c>
      <c r="F889" s="42" t="s">
        <v>1522</v>
      </c>
      <c r="G889" t="s">
        <v>593</v>
      </c>
      <c r="H889" t="s">
        <v>352</v>
      </c>
      <c r="I889" t="s">
        <v>348</v>
      </c>
      <c r="J889" t="s">
        <v>1690</v>
      </c>
      <c r="K889" t="s">
        <v>3209</v>
      </c>
      <c r="L889" t="str">
        <f>LEFT(TMODELO[[#This Row],[Genero]],1)</f>
        <v>F</v>
      </c>
    </row>
    <row r="890" spans="1:12">
      <c r="A890" t="s">
        <v>11</v>
      </c>
      <c r="B890" t="s">
        <v>3253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001060397462.1.1.1.01</v>
      </c>
      <c r="F890" s="42" t="s">
        <v>1460</v>
      </c>
      <c r="G890" t="s">
        <v>479</v>
      </c>
      <c r="H890" t="s">
        <v>27</v>
      </c>
      <c r="I890" t="s">
        <v>348</v>
      </c>
      <c r="J890" t="s">
        <v>1690</v>
      </c>
      <c r="K890" t="s">
        <v>3208</v>
      </c>
      <c r="L890" t="str">
        <f>LEFT(TMODELO[[#This Row],[Genero]],1)</f>
        <v>M</v>
      </c>
    </row>
    <row r="891" spans="1:12">
      <c r="A891" t="s">
        <v>11</v>
      </c>
      <c r="B891" t="s">
        <v>3253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001065373762.1.1.1.01</v>
      </c>
      <c r="F891" s="42" t="s">
        <v>2323</v>
      </c>
      <c r="G891" t="s">
        <v>1944</v>
      </c>
      <c r="H891" t="s">
        <v>214</v>
      </c>
      <c r="I891" t="s">
        <v>348</v>
      </c>
      <c r="J891" t="s">
        <v>1690</v>
      </c>
      <c r="K891" t="s">
        <v>3208</v>
      </c>
      <c r="L891" t="str">
        <f>LEFT(TMODELO[[#This Row],[Genero]],1)</f>
        <v>M</v>
      </c>
    </row>
    <row r="892" spans="1:12">
      <c r="A892" t="s">
        <v>11</v>
      </c>
      <c r="B892" t="s">
        <v>3253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001065692212.1.1.1.01</v>
      </c>
      <c r="F892" s="42" t="s">
        <v>1456</v>
      </c>
      <c r="G892" t="s">
        <v>469</v>
      </c>
      <c r="H892" t="s">
        <v>399</v>
      </c>
      <c r="I892" t="s">
        <v>348</v>
      </c>
      <c r="J892" t="s">
        <v>1690</v>
      </c>
      <c r="K892" t="s">
        <v>3208</v>
      </c>
      <c r="L892" t="str">
        <f>LEFT(TMODELO[[#This Row],[Genero]],1)</f>
        <v>M</v>
      </c>
    </row>
    <row r="893" spans="1:12">
      <c r="A893" t="s">
        <v>11</v>
      </c>
      <c r="B893" t="s">
        <v>3253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001068060782.1.1.1.01</v>
      </c>
      <c r="F893" s="42" t="s">
        <v>2580</v>
      </c>
      <c r="G893" t="s">
        <v>610</v>
      </c>
      <c r="H893" t="s">
        <v>611</v>
      </c>
      <c r="I893" t="s">
        <v>1979</v>
      </c>
      <c r="J893" t="s">
        <v>1702</v>
      </c>
      <c r="K893" t="s">
        <v>3208</v>
      </c>
      <c r="L893" t="str">
        <f>LEFT(TMODELO[[#This Row],[Genero]],1)</f>
        <v>M</v>
      </c>
    </row>
    <row r="894" spans="1:12">
      <c r="A894" t="s">
        <v>11</v>
      </c>
      <c r="B894" t="s">
        <v>3253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001069629392.1.1.1.01</v>
      </c>
      <c r="F894" s="42" t="s">
        <v>2474</v>
      </c>
      <c r="G894" t="s">
        <v>503</v>
      </c>
      <c r="H894" t="s">
        <v>214</v>
      </c>
      <c r="I894" t="s">
        <v>348</v>
      </c>
      <c r="J894" t="s">
        <v>1690</v>
      </c>
      <c r="K894" t="s">
        <v>3208</v>
      </c>
      <c r="L894" t="str">
        <f>LEFT(TMODELO[[#This Row],[Genero]],1)</f>
        <v>M</v>
      </c>
    </row>
    <row r="895" spans="1:12">
      <c r="A895" t="s">
        <v>11</v>
      </c>
      <c r="B895" t="s">
        <v>3253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001072860492.1.1.1.01</v>
      </c>
      <c r="F895" s="42" t="s">
        <v>1375</v>
      </c>
      <c r="G895" t="s">
        <v>803</v>
      </c>
      <c r="H895" t="s">
        <v>804</v>
      </c>
      <c r="I895" t="s">
        <v>1981</v>
      </c>
      <c r="J895" t="s">
        <v>1697</v>
      </c>
      <c r="K895" t="s">
        <v>3209</v>
      </c>
      <c r="L895" t="str">
        <f>LEFT(TMODELO[[#This Row],[Genero]],1)</f>
        <v>F</v>
      </c>
    </row>
    <row r="896" spans="1:12">
      <c r="A896" t="s">
        <v>11</v>
      </c>
      <c r="B896" t="s">
        <v>3253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001073180082.1.1.1.01</v>
      </c>
      <c r="F896" s="42" t="s">
        <v>1473</v>
      </c>
      <c r="G896" t="s">
        <v>505</v>
      </c>
      <c r="H896" t="s">
        <v>10</v>
      </c>
      <c r="I896" t="s">
        <v>348</v>
      </c>
      <c r="J896" t="s">
        <v>1690</v>
      </c>
      <c r="K896" t="s">
        <v>3209</v>
      </c>
      <c r="L896" t="str">
        <f>LEFT(TMODELO[[#This Row],[Genero]],1)</f>
        <v>F</v>
      </c>
    </row>
    <row r="897" spans="1:12">
      <c r="A897" t="s">
        <v>11</v>
      </c>
      <c r="B897" t="s">
        <v>3253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001073369272.1.1.1.01</v>
      </c>
      <c r="F897" s="42" t="s">
        <v>1427</v>
      </c>
      <c r="G897" t="s">
        <v>3257</v>
      </c>
      <c r="H897" t="s">
        <v>10</v>
      </c>
      <c r="I897" t="s">
        <v>819</v>
      </c>
      <c r="J897" t="s">
        <v>1725</v>
      </c>
      <c r="K897" t="s">
        <v>3209</v>
      </c>
      <c r="L897" t="str">
        <f>LEFT(TMODELO[[#This Row],[Genero]],1)</f>
        <v>F</v>
      </c>
    </row>
    <row r="898" spans="1:12">
      <c r="A898" t="s">
        <v>11</v>
      </c>
      <c r="B898" t="s">
        <v>3253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001074082702.1.1.1.01</v>
      </c>
      <c r="F898" s="42" t="s">
        <v>2555</v>
      </c>
      <c r="G898" t="s">
        <v>1059</v>
      </c>
      <c r="H898" t="s">
        <v>130</v>
      </c>
      <c r="I898" t="s">
        <v>348</v>
      </c>
      <c r="J898" t="s">
        <v>1690</v>
      </c>
      <c r="K898" t="s">
        <v>3208</v>
      </c>
      <c r="L898" t="str">
        <f>LEFT(TMODELO[[#This Row],[Genero]],1)</f>
        <v>M</v>
      </c>
    </row>
    <row r="899" spans="1:12">
      <c r="A899" t="s">
        <v>11</v>
      </c>
      <c r="B899" t="s">
        <v>3253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001074587962.1.1.1.01</v>
      </c>
      <c r="F899" s="42" t="s">
        <v>2449</v>
      </c>
      <c r="G899" t="s">
        <v>477</v>
      </c>
      <c r="H899" t="s">
        <v>214</v>
      </c>
      <c r="I899" t="s">
        <v>348</v>
      </c>
      <c r="J899" t="s">
        <v>1690</v>
      </c>
      <c r="K899" t="s">
        <v>3208</v>
      </c>
      <c r="L899" t="str">
        <f>LEFT(TMODELO[[#This Row],[Genero]],1)</f>
        <v>M</v>
      </c>
    </row>
    <row r="900" spans="1:12">
      <c r="A900" t="s">
        <v>11</v>
      </c>
      <c r="B900" t="s">
        <v>3253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001074827212.1.1.1.01</v>
      </c>
      <c r="F900" s="42" t="s">
        <v>2461</v>
      </c>
      <c r="G900" t="s">
        <v>487</v>
      </c>
      <c r="H900" t="s">
        <v>488</v>
      </c>
      <c r="I900" t="s">
        <v>348</v>
      </c>
      <c r="J900" t="s">
        <v>1690</v>
      </c>
      <c r="K900" t="s">
        <v>3208</v>
      </c>
      <c r="L900" t="str">
        <f>LEFT(TMODELO[[#This Row],[Genero]],1)</f>
        <v>M</v>
      </c>
    </row>
    <row r="901" spans="1:12">
      <c r="A901" t="s">
        <v>11</v>
      </c>
      <c r="B901" t="s">
        <v>3253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001075907622.1.1.1.01</v>
      </c>
      <c r="F901" s="42" t="s">
        <v>2460</v>
      </c>
      <c r="G901" t="s">
        <v>486</v>
      </c>
      <c r="H901" t="s">
        <v>451</v>
      </c>
      <c r="I901" t="s">
        <v>348</v>
      </c>
      <c r="J901" t="s">
        <v>1690</v>
      </c>
      <c r="K901" t="s">
        <v>3208</v>
      </c>
      <c r="L901" t="str">
        <f>LEFT(TMODELO[[#This Row],[Genero]],1)</f>
        <v>M</v>
      </c>
    </row>
    <row r="902" spans="1:12">
      <c r="A902" t="s">
        <v>11</v>
      </c>
      <c r="B902" t="s">
        <v>3253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001076389912.1.1.1.01</v>
      </c>
      <c r="F902" s="42" t="s">
        <v>1442</v>
      </c>
      <c r="G902" t="s">
        <v>433</v>
      </c>
      <c r="H902" t="s">
        <v>434</v>
      </c>
      <c r="I902" t="s">
        <v>348</v>
      </c>
      <c r="J902" t="s">
        <v>1690</v>
      </c>
      <c r="K902" t="s">
        <v>3209</v>
      </c>
      <c r="L902" t="str">
        <f>LEFT(TMODELO[[#This Row],[Genero]],1)</f>
        <v>F</v>
      </c>
    </row>
    <row r="903" spans="1:12">
      <c r="A903" t="s">
        <v>11</v>
      </c>
      <c r="B903" t="s">
        <v>3253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001077213752.1.1.1.01</v>
      </c>
      <c r="F903" s="42" t="s">
        <v>2406</v>
      </c>
      <c r="G903" t="s">
        <v>258</v>
      </c>
      <c r="H903" t="s">
        <v>132</v>
      </c>
      <c r="I903" t="s">
        <v>1992</v>
      </c>
      <c r="J903" t="s">
        <v>1743</v>
      </c>
      <c r="K903" t="s">
        <v>3208</v>
      </c>
      <c r="L903" t="str">
        <f>LEFT(TMODELO[[#This Row],[Genero]],1)</f>
        <v>M</v>
      </c>
    </row>
    <row r="904" spans="1:12">
      <c r="A904" t="s">
        <v>11</v>
      </c>
      <c r="B904" t="s">
        <v>3253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001077229692.1.1.1.01</v>
      </c>
      <c r="F904" s="42" t="s">
        <v>1477</v>
      </c>
      <c r="G904" t="s">
        <v>512</v>
      </c>
      <c r="H904" t="s">
        <v>309</v>
      </c>
      <c r="I904" t="s">
        <v>348</v>
      </c>
      <c r="J904" t="s">
        <v>1690</v>
      </c>
      <c r="K904" t="s">
        <v>3209</v>
      </c>
      <c r="L904" t="str">
        <f>LEFT(TMODELO[[#This Row],[Genero]],1)</f>
        <v>F</v>
      </c>
    </row>
    <row r="905" spans="1:12">
      <c r="A905" t="s">
        <v>11</v>
      </c>
      <c r="B905" t="s">
        <v>3253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001078648032.1.1.1.01</v>
      </c>
      <c r="F905" s="42" t="s">
        <v>1426</v>
      </c>
      <c r="G905" t="s">
        <v>388</v>
      </c>
      <c r="H905" t="s">
        <v>214</v>
      </c>
      <c r="I905" t="s">
        <v>348</v>
      </c>
      <c r="J905" t="s">
        <v>1690</v>
      </c>
      <c r="K905" t="s">
        <v>3209</v>
      </c>
      <c r="L905" t="str">
        <f>LEFT(TMODELO[[#This Row],[Genero]],1)</f>
        <v>F</v>
      </c>
    </row>
    <row r="906" spans="1:12">
      <c r="A906" t="s">
        <v>11</v>
      </c>
      <c r="B906" t="s">
        <v>3253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001078666592.1.1.1.01</v>
      </c>
      <c r="F906" s="42" t="s">
        <v>1432</v>
      </c>
      <c r="G906" t="s">
        <v>786</v>
      </c>
      <c r="H906" t="s">
        <v>144</v>
      </c>
      <c r="I906" t="s">
        <v>348</v>
      </c>
      <c r="J906" t="s">
        <v>1690</v>
      </c>
      <c r="K906" t="s">
        <v>3209</v>
      </c>
      <c r="L906" t="str">
        <f>LEFT(TMODELO[[#This Row],[Genero]],1)</f>
        <v>F</v>
      </c>
    </row>
    <row r="907" spans="1:12">
      <c r="A907" t="s">
        <v>11</v>
      </c>
      <c r="B907" t="s">
        <v>3253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001079069762.1.1.1.01</v>
      </c>
      <c r="F907" s="42" t="s">
        <v>2436</v>
      </c>
      <c r="G907" t="s">
        <v>3266</v>
      </c>
      <c r="H907" t="s">
        <v>60</v>
      </c>
      <c r="I907" t="s">
        <v>348</v>
      </c>
      <c r="J907" t="s">
        <v>1690</v>
      </c>
      <c r="K907" t="s">
        <v>3208</v>
      </c>
      <c r="L907" t="str">
        <f>LEFT(TMODELO[[#This Row],[Genero]],1)</f>
        <v>M</v>
      </c>
    </row>
    <row r="908" spans="1:12">
      <c r="A908" t="s">
        <v>11</v>
      </c>
      <c r="B908" t="s">
        <v>3253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001079539292.1.1.1.01</v>
      </c>
      <c r="F908" s="42" t="s">
        <v>2741</v>
      </c>
      <c r="G908" t="s">
        <v>1114</v>
      </c>
      <c r="H908" t="s">
        <v>60</v>
      </c>
      <c r="I908" t="s">
        <v>348</v>
      </c>
      <c r="J908" t="s">
        <v>1690</v>
      </c>
      <c r="K908" t="s">
        <v>3208</v>
      </c>
      <c r="L908" t="str">
        <f>LEFT(TMODELO[[#This Row],[Genero]],1)</f>
        <v>M</v>
      </c>
    </row>
    <row r="909" spans="1:12">
      <c r="A909" t="s">
        <v>11</v>
      </c>
      <c r="B909" t="s">
        <v>3253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001080767462.1.1.1.01</v>
      </c>
      <c r="F909" s="42" t="s">
        <v>1431</v>
      </c>
      <c r="G909" t="s">
        <v>3258</v>
      </c>
      <c r="H909" t="s">
        <v>402</v>
      </c>
      <c r="I909" t="s">
        <v>348</v>
      </c>
      <c r="J909" t="s">
        <v>1690</v>
      </c>
      <c r="K909" t="s">
        <v>3209</v>
      </c>
      <c r="L909" t="str">
        <f>LEFT(TMODELO[[#This Row],[Genero]],1)</f>
        <v>F</v>
      </c>
    </row>
    <row r="910" spans="1:12">
      <c r="A910" t="s">
        <v>11</v>
      </c>
      <c r="B910" t="s">
        <v>3253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001081545432.1.1.1.01</v>
      </c>
      <c r="F910" s="42" t="s">
        <v>1514</v>
      </c>
      <c r="G910" t="s">
        <v>569</v>
      </c>
      <c r="H910" t="s">
        <v>570</v>
      </c>
      <c r="I910" t="s">
        <v>348</v>
      </c>
      <c r="J910" t="s">
        <v>1690</v>
      </c>
      <c r="K910" t="s">
        <v>3208</v>
      </c>
      <c r="L910" t="str">
        <f>LEFT(TMODELO[[#This Row],[Genero]],1)</f>
        <v>M</v>
      </c>
    </row>
    <row r="911" spans="1:12">
      <c r="A911" t="s">
        <v>11</v>
      </c>
      <c r="B911" t="s">
        <v>3253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001082607612.1.1.1.01</v>
      </c>
      <c r="F911" s="42" t="s">
        <v>1505</v>
      </c>
      <c r="G911" t="s">
        <v>828</v>
      </c>
      <c r="H911" t="s">
        <v>629</v>
      </c>
      <c r="I911" t="s">
        <v>819</v>
      </c>
      <c r="J911" t="s">
        <v>1725</v>
      </c>
      <c r="K911" t="s">
        <v>3209</v>
      </c>
      <c r="L911" t="str">
        <f>LEFT(TMODELO[[#This Row],[Genero]],1)</f>
        <v>F</v>
      </c>
    </row>
    <row r="912" spans="1:12">
      <c r="A912" t="s">
        <v>11</v>
      </c>
      <c r="B912" t="s">
        <v>3253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001082701172.1.1.1.01</v>
      </c>
      <c r="F912" s="42" t="s">
        <v>2454</v>
      </c>
      <c r="G912" t="s">
        <v>480</v>
      </c>
      <c r="H912" t="s">
        <v>481</v>
      </c>
      <c r="I912" t="s">
        <v>348</v>
      </c>
      <c r="J912" t="s">
        <v>1690</v>
      </c>
      <c r="K912" t="s">
        <v>3208</v>
      </c>
      <c r="L912" t="str">
        <f>LEFT(TMODELO[[#This Row],[Genero]],1)</f>
        <v>M</v>
      </c>
    </row>
    <row r="913" spans="1:12">
      <c r="A913" t="s">
        <v>11</v>
      </c>
      <c r="B913" t="s">
        <v>3253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001082820542.1.1.1.01</v>
      </c>
      <c r="F913" s="42" t="s">
        <v>1484</v>
      </c>
      <c r="G913" t="s">
        <v>522</v>
      </c>
      <c r="H913" t="s">
        <v>523</v>
      </c>
      <c r="I913" t="s">
        <v>348</v>
      </c>
      <c r="J913" t="s">
        <v>1690</v>
      </c>
      <c r="K913" t="s">
        <v>3209</v>
      </c>
      <c r="L913" t="str">
        <f>LEFT(TMODELO[[#This Row],[Genero]],1)</f>
        <v>F</v>
      </c>
    </row>
    <row r="914" spans="1:12">
      <c r="A914" t="s">
        <v>11</v>
      </c>
      <c r="B914" t="s">
        <v>3253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001083427912.1.1.1.01</v>
      </c>
      <c r="F914" s="42" t="s">
        <v>2365</v>
      </c>
      <c r="G914" t="s">
        <v>396</v>
      </c>
      <c r="H914" t="s">
        <v>27</v>
      </c>
      <c r="I914" t="s">
        <v>348</v>
      </c>
      <c r="J914" t="s">
        <v>1690</v>
      </c>
      <c r="K914" t="s">
        <v>3208</v>
      </c>
      <c r="L914" t="str">
        <f>LEFT(TMODELO[[#This Row],[Genero]],1)</f>
        <v>M</v>
      </c>
    </row>
    <row r="915" spans="1:12">
      <c r="A915" t="s">
        <v>11</v>
      </c>
      <c r="B915" t="s">
        <v>3253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001083909562.1.1.1.01</v>
      </c>
      <c r="F915" s="42" t="s">
        <v>1454</v>
      </c>
      <c r="G915" t="s">
        <v>456</v>
      </c>
      <c r="H915" t="s">
        <v>8</v>
      </c>
      <c r="I915" t="s">
        <v>348</v>
      </c>
      <c r="J915" t="s">
        <v>1690</v>
      </c>
      <c r="K915" t="s">
        <v>3209</v>
      </c>
      <c r="L915" t="str">
        <f>LEFT(TMODELO[[#This Row],[Genero]],1)</f>
        <v>F</v>
      </c>
    </row>
    <row r="916" spans="1:12">
      <c r="A916" t="s">
        <v>11</v>
      </c>
      <c r="B916" t="s">
        <v>3253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001085948132.1.1.1.01</v>
      </c>
      <c r="F916" s="42" t="s">
        <v>1525</v>
      </c>
      <c r="G916" t="s">
        <v>3272</v>
      </c>
      <c r="H916" t="s">
        <v>102</v>
      </c>
      <c r="I916" t="s">
        <v>1988</v>
      </c>
      <c r="J916" t="s">
        <v>1693</v>
      </c>
      <c r="K916" t="s">
        <v>3209</v>
      </c>
      <c r="L916" t="str">
        <f>LEFT(TMODELO[[#This Row],[Genero]],1)</f>
        <v>F</v>
      </c>
    </row>
    <row r="917" spans="1:12">
      <c r="A917" t="s">
        <v>11</v>
      </c>
      <c r="B917" t="s">
        <v>3253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001088875892.1.1.1.01</v>
      </c>
      <c r="F917" s="42" t="s">
        <v>1459</v>
      </c>
      <c r="G917" t="s">
        <v>205</v>
      </c>
      <c r="H917" t="s">
        <v>8</v>
      </c>
      <c r="I917" t="s">
        <v>348</v>
      </c>
      <c r="J917" t="s">
        <v>1690</v>
      </c>
      <c r="K917" t="s">
        <v>3209</v>
      </c>
      <c r="L917" t="str">
        <f>LEFT(TMODELO[[#This Row],[Genero]],1)</f>
        <v>F</v>
      </c>
    </row>
    <row r="918" spans="1:12">
      <c r="A918" t="s">
        <v>11</v>
      </c>
      <c r="B918" t="s">
        <v>3253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001090161622.1.1.1.01</v>
      </c>
      <c r="F918" s="42" t="s">
        <v>2434</v>
      </c>
      <c r="G918" t="s">
        <v>465</v>
      </c>
      <c r="H918" t="s">
        <v>354</v>
      </c>
      <c r="I918" t="s">
        <v>348</v>
      </c>
      <c r="J918" t="s">
        <v>1690</v>
      </c>
      <c r="K918" t="s">
        <v>3208</v>
      </c>
      <c r="L918" t="str">
        <f>LEFT(TMODELO[[#This Row],[Genero]],1)</f>
        <v>M</v>
      </c>
    </row>
    <row r="919" spans="1:12">
      <c r="A919" t="s">
        <v>11</v>
      </c>
      <c r="B919" t="s">
        <v>3253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001090242812.1.1.1.01</v>
      </c>
      <c r="F919" s="42" t="s">
        <v>2430</v>
      </c>
      <c r="G919" t="s">
        <v>464</v>
      </c>
      <c r="H919" t="s">
        <v>3108</v>
      </c>
      <c r="I919" t="s">
        <v>348</v>
      </c>
      <c r="J919" t="s">
        <v>1690</v>
      </c>
      <c r="K919" t="s">
        <v>3208</v>
      </c>
      <c r="L919" t="str">
        <f>LEFT(TMODELO[[#This Row],[Genero]],1)</f>
        <v>M</v>
      </c>
    </row>
    <row r="920" spans="1:12">
      <c r="A920" t="s">
        <v>11</v>
      </c>
      <c r="B920" t="s">
        <v>3253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001090609702.1.1.1.01</v>
      </c>
      <c r="F920" s="42" t="s">
        <v>1417</v>
      </c>
      <c r="G920" t="s">
        <v>375</v>
      </c>
      <c r="H920" t="s">
        <v>8</v>
      </c>
      <c r="I920" t="s">
        <v>348</v>
      </c>
      <c r="J920" t="s">
        <v>1690</v>
      </c>
      <c r="K920" t="s">
        <v>3209</v>
      </c>
      <c r="L920" t="str">
        <f>LEFT(TMODELO[[#This Row],[Genero]],1)</f>
        <v>F</v>
      </c>
    </row>
    <row r="921" spans="1:12">
      <c r="A921" t="s">
        <v>11</v>
      </c>
      <c r="B921" t="s">
        <v>3253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001090724052.1.1.1.01</v>
      </c>
      <c r="F921" s="42" t="s">
        <v>2458</v>
      </c>
      <c r="G921" t="s">
        <v>483</v>
      </c>
      <c r="H921" t="s">
        <v>1269</v>
      </c>
      <c r="I921" t="s">
        <v>348</v>
      </c>
      <c r="J921" t="s">
        <v>1690</v>
      </c>
      <c r="K921" t="s">
        <v>3209</v>
      </c>
      <c r="L921" t="str">
        <f>LEFT(TMODELO[[#This Row],[Genero]],1)</f>
        <v>F</v>
      </c>
    </row>
    <row r="922" spans="1:12">
      <c r="A922" t="s">
        <v>11</v>
      </c>
      <c r="B922" t="s">
        <v>3253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001091049272.1.1.1.01</v>
      </c>
      <c r="F922" s="42" t="s">
        <v>1492</v>
      </c>
      <c r="G922" t="s">
        <v>531</v>
      </c>
      <c r="H922" t="s">
        <v>8</v>
      </c>
      <c r="I922" t="s">
        <v>348</v>
      </c>
      <c r="J922" t="s">
        <v>1690</v>
      </c>
      <c r="K922" t="s">
        <v>3209</v>
      </c>
      <c r="L922" t="str">
        <f>LEFT(TMODELO[[#This Row],[Genero]],1)</f>
        <v>F</v>
      </c>
    </row>
    <row r="923" spans="1:12">
      <c r="A923" t="s">
        <v>11</v>
      </c>
      <c r="B923" t="s">
        <v>3253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001091592852.1.1.1.01</v>
      </c>
      <c r="F923" s="42" t="s">
        <v>1461</v>
      </c>
      <c r="G923" t="s">
        <v>651</v>
      </c>
      <c r="H923" t="s">
        <v>451</v>
      </c>
      <c r="I923" t="s">
        <v>1981</v>
      </c>
      <c r="J923" t="s">
        <v>1697</v>
      </c>
      <c r="K923" t="s">
        <v>3208</v>
      </c>
      <c r="L923" t="str">
        <f>LEFT(TMODELO[[#This Row],[Genero]],1)</f>
        <v>M</v>
      </c>
    </row>
    <row r="924" spans="1:12">
      <c r="A924" t="s">
        <v>11</v>
      </c>
      <c r="B924" t="s">
        <v>3253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001091979132.1.1.1.01</v>
      </c>
      <c r="F924" s="42" t="s">
        <v>2379</v>
      </c>
      <c r="G924" t="s">
        <v>418</v>
      </c>
      <c r="H924" t="s">
        <v>8</v>
      </c>
      <c r="I924" t="s">
        <v>348</v>
      </c>
      <c r="J924" t="s">
        <v>1690</v>
      </c>
      <c r="K924" t="s">
        <v>3209</v>
      </c>
      <c r="L924" t="str">
        <f>LEFT(TMODELO[[#This Row],[Genero]],1)</f>
        <v>F</v>
      </c>
    </row>
    <row r="925" spans="1:12">
      <c r="A925" t="s">
        <v>11</v>
      </c>
      <c r="B925" t="s">
        <v>3253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001093983882.1.1.1.01</v>
      </c>
      <c r="F925" s="42" t="s">
        <v>2521</v>
      </c>
      <c r="G925" t="s">
        <v>553</v>
      </c>
      <c r="H925" t="s">
        <v>554</v>
      </c>
      <c r="I925" t="s">
        <v>348</v>
      </c>
      <c r="J925" t="s">
        <v>1690</v>
      </c>
      <c r="K925" t="s">
        <v>3209</v>
      </c>
      <c r="L925" t="str">
        <f>LEFT(TMODELO[[#This Row],[Genero]],1)</f>
        <v>F</v>
      </c>
    </row>
    <row r="926" spans="1:12">
      <c r="A926" t="s">
        <v>11</v>
      </c>
      <c r="B926" t="s">
        <v>3253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001094158442.1.1.1.01</v>
      </c>
      <c r="F926" s="42" t="s">
        <v>1445</v>
      </c>
      <c r="G926" t="s">
        <v>637</v>
      </c>
      <c r="H926" t="s">
        <v>42</v>
      </c>
      <c r="I926" t="s">
        <v>1981</v>
      </c>
      <c r="J926" t="s">
        <v>1697</v>
      </c>
      <c r="K926" t="s">
        <v>3208</v>
      </c>
      <c r="L926" t="str">
        <f>LEFT(TMODELO[[#This Row],[Genero]],1)</f>
        <v>M</v>
      </c>
    </row>
    <row r="927" spans="1:12">
      <c r="A927" t="s">
        <v>11</v>
      </c>
      <c r="B927" t="s">
        <v>3253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001094339042.1.1.1.01</v>
      </c>
      <c r="F927" s="42" t="s">
        <v>2483</v>
      </c>
      <c r="G927" t="s">
        <v>3270</v>
      </c>
      <c r="H927" t="s">
        <v>514</v>
      </c>
      <c r="I927" t="s">
        <v>348</v>
      </c>
      <c r="J927" t="s">
        <v>1690</v>
      </c>
      <c r="K927" t="s">
        <v>3209</v>
      </c>
      <c r="L927" t="str">
        <f>LEFT(TMODELO[[#This Row],[Genero]],1)</f>
        <v>F</v>
      </c>
    </row>
    <row r="928" spans="1:12">
      <c r="A928" t="s">
        <v>11</v>
      </c>
      <c r="B928" t="s">
        <v>3253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001094342092.1.1.1.01</v>
      </c>
      <c r="F928" s="42" t="s">
        <v>1474</v>
      </c>
      <c r="G928" t="s">
        <v>506</v>
      </c>
      <c r="H928" t="s">
        <v>507</v>
      </c>
      <c r="I928" t="s">
        <v>348</v>
      </c>
      <c r="J928" t="s">
        <v>1690</v>
      </c>
      <c r="K928" t="s">
        <v>3209</v>
      </c>
      <c r="L928" t="str">
        <f>LEFT(TMODELO[[#This Row],[Genero]],1)</f>
        <v>F</v>
      </c>
    </row>
    <row r="929" spans="1:12">
      <c r="A929" t="s">
        <v>11</v>
      </c>
      <c r="B929" t="s">
        <v>3253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001094407762.1.1.1.01</v>
      </c>
      <c r="F929" s="42" t="s">
        <v>2464</v>
      </c>
      <c r="G929" t="s">
        <v>1217</v>
      </c>
      <c r="H929" t="s">
        <v>449</v>
      </c>
      <c r="I929" t="s">
        <v>348</v>
      </c>
      <c r="J929" t="s">
        <v>1690</v>
      </c>
      <c r="K929" t="s">
        <v>3208</v>
      </c>
      <c r="L929" t="str">
        <f>LEFT(TMODELO[[#This Row],[Genero]],1)</f>
        <v>M</v>
      </c>
    </row>
    <row r="930" spans="1:12">
      <c r="A930" t="s">
        <v>11</v>
      </c>
      <c r="B930" t="s">
        <v>3253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001094792612.1.1.1.01</v>
      </c>
      <c r="F930" s="42" t="s">
        <v>2553</v>
      </c>
      <c r="G930" t="s">
        <v>580</v>
      </c>
      <c r="H930" t="s">
        <v>581</v>
      </c>
      <c r="I930" t="s">
        <v>348</v>
      </c>
      <c r="J930" t="s">
        <v>1690</v>
      </c>
      <c r="K930" t="s">
        <v>3208</v>
      </c>
      <c r="L930" t="str">
        <f>LEFT(TMODELO[[#This Row],[Genero]],1)</f>
        <v>M</v>
      </c>
    </row>
    <row r="931" spans="1:12">
      <c r="A931" t="s">
        <v>11</v>
      </c>
      <c r="B931" t="s">
        <v>3253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001094868862.1.1.1.01</v>
      </c>
      <c r="F931" s="42" t="s">
        <v>1469</v>
      </c>
      <c r="G931" t="s">
        <v>3268</v>
      </c>
      <c r="H931" t="s">
        <v>8</v>
      </c>
      <c r="I931" t="s">
        <v>348</v>
      </c>
      <c r="J931" t="s">
        <v>1690</v>
      </c>
      <c r="K931" t="s">
        <v>3209</v>
      </c>
      <c r="L931" t="str">
        <f>LEFT(TMODELO[[#This Row],[Genero]],1)</f>
        <v>F</v>
      </c>
    </row>
    <row r="932" spans="1:12">
      <c r="A932" t="s">
        <v>11</v>
      </c>
      <c r="B932" t="s">
        <v>3253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42" t="s">
        <v>1511</v>
      </c>
      <c r="G932" t="s">
        <v>606</v>
      </c>
      <c r="H932" t="s">
        <v>607</v>
      </c>
      <c r="I932" t="s">
        <v>1981</v>
      </c>
      <c r="J932" t="s">
        <v>1697</v>
      </c>
      <c r="K932" t="s">
        <v>3209</v>
      </c>
      <c r="L932" t="str">
        <f>LEFT(TMODELO[[#This Row],[Genero]],1)</f>
        <v>F</v>
      </c>
    </row>
    <row r="933" spans="1:12">
      <c r="A933" t="s">
        <v>11</v>
      </c>
      <c r="B933" t="s">
        <v>3253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42" t="s">
        <v>2550</v>
      </c>
      <c r="G933" t="s">
        <v>1212</v>
      </c>
      <c r="H933" t="s">
        <v>214</v>
      </c>
      <c r="I933" t="s">
        <v>348</v>
      </c>
      <c r="J933" t="s">
        <v>1690</v>
      </c>
      <c r="K933" t="s">
        <v>3209</v>
      </c>
      <c r="L933" t="str">
        <f>LEFT(TMODELO[[#This Row],[Genero]],1)</f>
        <v>F</v>
      </c>
    </row>
    <row r="934" spans="1:12">
      <c r="A934" t="s">
        <v>11</v>
      </c>
      <c r="B934" t="s">
        <v>3253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42" t="s">
        <v>2466</v>
      </c>
      <c r="G934" t="s">
        <v>494</v>
      </c>
      <c r="H934" t="s">
        <v>214</v>
      </c>
      <c r="I934" t="s">
        <v>348</v>
      </c>
      <c r="J934" t="s">
        <v>1690</v>
      </c>
      <c r="K934" t="s">
        <v>3209</v>
      </c>
      <c r="L934" t="str">
        <f>LEFT(TMODELO[[#This Row],[Genero]],1)</f>
        <v>F</v>
      </c>
    </row>
    <row r="935" spans="1:12">
      <c r="A935" t="s">
        <v>11</v>
      </c>
      <c r="B935" t="s">
        <v>3253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42" t="s">
        <v>2570</v>
      </c>
      <c r="G935" t="s">
        <v>836</v>
      </c>
      <c r="H935" t="s">
        <v>274</v>
      </c>
      <c r="I935" t="s">
        <v>819</v>
      </c>
      <c r="J935" t="s">
        <v>1725</v>
      </c>
      <c r="K935" t="s">
        <v>3208</v>
      </c>
      <c r="L935" t="str">
        <f>LEFT(TMODELO[[#This Row],[Genero]],1)</f>
        <v>M</v>
      </c>
    </row>
    <row r="936" spans="1:12">
      <c r="A936" t="s">
        <v>11</v>
      </c>
      <c r="B936" t="s">
        <v>3253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42" t="s">
        <v>1408</v>
      </c>
      <c r="G936" t="s">
        <v>358</v>
      </c>
      <c r="H936" t="s">
        <v>352</v>
      </c>
      <c r="I936" t="s">
        <v>348</v>
      </c>
      <c r="J936" t="s">
        <v>1690</v>
      </c>
      <c r="K936" t="s">
        <v>3208</v>
      </c>
      <c r="L936" t="str">
        <f>LEFT(TMODELO[[#This Row],[Genero]],1)</f>
        <v>M</v>
      </c>
    </row>
    <row r="937" spans="1:12">
      <c r="A937" t="s">
        <v>11</v>
      </c>
      <c r="B937" t="s">
        <v>3253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42" t="s">
        <v>1428</v>
      </c>
      <c r="G937" t="s">
        <v>630</v>
      </c>
      <c r="H937" t="s">
        <v>631</v>
      </c>
      <c r="I937" t="s">
        <v>1981</v>
      </c>
      <c r="J937" t="s">
        <v>1697</v>
      </c>
      <c r="K937" t="s">
        <v>3209</v>
      </c>
      <c r="L937" t="str">
        <f>LEFT(TMODELO[[#This Row],[Genero]],1)</f>
        <v>F</v>
      </c>
    </row>
    <row r="938" spans="1:12">
      <c r="A938" t="s">
        <v>11</v>
      </c>
      <c r="B938" t="s">
        <v>3253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42" t="s">
        <v>1498</v>
      </c>
      <c r="G938" t="s">
        <v>3276</v>
      </c>
      <c r="H938" t="s">
        <v>27</v>
      </c>
      <c r="I938" t="s">
        <v>1981</v>
      </c>
      <c r="J938" t="s">
        <v>1697</v>
      </c>
      <c r="K938" t="s">
        <v>3208</v>
      </c>
      <c r="L938" t="str">
        <f>LEFT(TMODELO[[#This Row],[Genero]],1)</f>
        <v>M</v>
      </c>
    </row>
    <row r="939" spans="1:12">
      <c r="A939" t="s">
        <v>11</v>
      </c>
      <c r="B939" t="s">
        <v>3253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42" t="s">
        <v>2590</v>
      </c>
      <c r="G939" t="s">
        <v>680</v>
      </c>
      <c r="H939" t="s">
        <v>681</v>
      </c>
      <c r="I939" t="s">
        <v>1988</v>
      </c>
      <c r="J939" t="s">
        <v>1693</v>
      </c>
      <c r="K939" t="s">
        <v>3209</v>
      </c>
      <c r="L939" t="str">
        <f>LEFT(TMODELO[[#This Row],[Genero]],1)</f>
        <v>F</v>
      </c>
    </row>
    <row r="940" spans="1:12">
      <c r="A940" t="s">
        <v>11</v>
      </c>
      <c r="B940" t="s">
        <v>3253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42" t="s">
        <v>1441</v>
      </c>
      <c r="G940" t="s">
        <v>431</v>
      </c>
      <c r="H940" t="s">
        <v>27</v>
      </c>
      <c r="I940" t="s">
        <v>348</v>
      </c>
      <c r="J940" t="s">
        <v>1690</v>
      </c>
      <c r="K940" t="s">
        <v>3209</v>
      </c>
      <c r="L940" t="str">
        <f>LEFT(TMODELO[[#This Row],[Genero]],1)</f>
        <v>F</v>
      </c>
    </row>
    <row r="941" spans="1:12">
      <c r="A941" t="s">
        <v>11</v>
      </c>
      <c r="B941" t="s">
        <v>3253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42" t="s">
        <v>2584</v>
      </c>
      <c r="G941" t="s">
        <v>1110</v>
      </c>
      <c r="H941" t="s">
        <v>60</v>
      </c>
      <c r="I941" t="s">
        <v>1979</v>
      </c>
      <c r="J941" t="s">
        <v>1702</v>
      </c>
      <c r="K941" t="s">
        <v>3208</v>
      </c>
      <c r="L941" t="str">
        <f>LEFT(TMODELO[[#This Row],[Genero]],1)</f>
        <v>M</v>
      </c>
    </row>
    <row r="942" spans="1:12">
      <c r="A942" t="s">
        <v>11</v>
      </c>
      <c r="B942" t="s">
        <v>3253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42" t="s">
        <v>2522</v>
      </c>
      <c r="G942" t="s">
        <v>555</v>
      </c>
      <c r="H942" t="s">
        <v>556</v>
      </c>
      <c r="I942" t="s">
        <v>348</v>
      </c>
      <c r="J942" t="s">
        <v>1690</v>
      </c>
      <c r="K942" t="s">
        <v>3208</v>
      </c>
      <c r="L942" t="str">
        <f>LEFT(TMODELO[[#This Row],[Genero]],1)</f>
        <v>M</v>
      </c>
    </row>
    <row r="943" spans="1:12">
      <c r="A943" t="s">
        <v>11</v>
      </c>
      <c r="B943" t="s">
        <v>3253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42" t="s">
        <v>1476</v>
      </c>
      <c r="G943" t="s">
        <v>3269</v>
      </c>
      <c r="H943" t="s">
        <v>10</v>
      </c>
      <c r="I943" t="s">
        <v>348</v>
      </c>
      <c r="J943" t="s">
        <v>1690</v>
      </c>
      <c r="K943" t="s">
        <v>3209</v>
      </c>
      <c r="L943" t="str">
        <f>LEFT(TMODELO[[#This Row],[Genero]],1)</f>
        <v>F</v>
      </c>
    </row>
    <row r="944" spans="1:12">
      <c r="A944" t="s">
        <v>11</v>
      </c>
      <c r="B944" t="s">
        <v>3253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42" t="s">
        <v>2411</v>
      </c>
      <c r="G944" t="s">
        <v>444</v>
      </c>
      <c r="H944" t="s">
        <v>445</v>
      </c>
      <c r="I944" t="s">
        <v>348</v>
      </c>
      <c r="J944" t="s">
        <v>1690</v>
      </c>
      <c r="K944" t="s">
        <v>3208</v>
      </c>
      <c r="L944" t="str">
        <f>LEFT(TMODELO[[#This Row],[Genero]],1)</f>
        <v>M</v>
      </c>
    </row>
    <row r="945" spans="1:12">
      <c r="A945" t="s">
        <v>11</v>
      </c>
      <c r="B945" t="s">
        <v>3253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42" t="s">
        <v>1409</v>
      </c>
      <c r="G945" t="s">
        <v>359</v>
      </c>
      <c r="H945" t="s">
        <v>55</v>
      </c>
      <c r="I945" t="s">
        <v>348</v>
      </c>
      <c r="J945" t="s">
        <v>1690</v>
      </c>
      <c r="K945" t="s">
        <v>3209</v>
      </c>
      <c r="L945" t="str">
        <f>LEFT(TMODELO[[#This Row],[Genero]],1)</f>
        <v>F</v>
      </c>
    </row>
    <row r="946" spans="1:12">
      <c r="A946" t="s">
        <v>11</v>
      </c>
      <c r="B946" t="s">
        <v>3253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42" t="s">
        <v>2485</v>
      </c>
      <c r="G946" t="s">
        <v>1052</v>
      </c>
      <c r="H946" t="s">
        <v>3299</v>
      </c>
      <c r="I946" t="s">
        <v>348</v>
      </c>
      <c r="J946" t="s">
        <v>1690</v>
      </c>
      <c r="K946" t="s">
        <v>3209</v>
      </c>
      <c r="L946" t="str">
        <f>LEFT(TMODELO[[#This Row],[Genero]],1)</f>
        <v>F</v>
      </c>
    </row>
    <row r="947" spans="1:12">
      <c r="A947" t="s">
        <v>11</v>
      </c>
      <c r="B947" t="s">
        <v>3253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42" t="s">
        <v>3162</v>
      </c>
      <c r="G947" t="s">
        <v>3161</v>
      </c>
      <c r="H947" t="s">
        <v>257</v>
      </c>
      <c r="I947" t="s">
        <v>348</v>
      </c>
      <c r="J947" t="s">
        <v>1690</v>
      </c>
      <c r="K947" t="s">
        <v>3209</v>
      </c>
      <c r="L947" t="str">
        <f>LEFT(TMODELO[[#This Row],[Genero]],1)</f>
        <v>F</v>
      </c>
    </row>
    <row r="948" spans="1:12">
      <c r="A948" t="s">
        <v>11</v>
      </c>
      <c r="B948" t="s">
        <v>3253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42" t="s">
        <v>1465</v>
      </c>
      <c r="G948" t="s">
        <v>493</v>
      </c>
      <c r="H948" t="s">
        <v>352</v>
      </c>
      <c r="I948" t="s">
        <v>348</v>
      </c>
      <c r="J948" t="s">
        <v>1690</v>
      </c>
      <c r="K948" t="s">
        <v>3208</v>
      </c>
      <c r="L948" t="str">
        <f>LEFT(TMODELO[[#This Row],[Genero]],1)</f>
        <v>M</v>
      </c>
    </row>
    <row r="949" spans="1:12">
      <c r="A949" t="s">
        <v>11</v>
      </c>
      <c r="B949" t="s">
        <v>3253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42" t="s">
        <v>2579</v>
      </c>
      <c r="G949" t="s">
        <v>608</v>
      </c>
      <c r="H949" t="s">
        <v>609</v>
      </c>
      <c r="I949" t="s">
        <v>1979</v>
      </c>
      <c r="J949" t="s">
        <v>1702</v>
      </c>
      <c r="K949" t="s">
        <v>3208</v>
      </c>
      <c r="L949" t="str">
        <f>LEFT(TMODELO[[#This Row],[Genero]],1)</f>
        <v>M</v>
      </c>
    </row>
    <row r="950" spans="1:12">
      <c r="A950" t="s">
        <v>11</v>
      </c>
      <c r="B950" t="s">
        <v>3253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42" t="s">
        <v>2431</v>
      </c>
      <c r="G950" t="s">
        <v>646</v>
      </c>
      <c r="H950" t="s">
        <v>135</v>
      </c>
      <c r="I950" t="s">
        <v>1981</v>
      </c>
      <c r="J950" t="s">
        <v>1697</v>
      </c>
      <c r="K950" t="s">
        <v>3208</v>
      </c>
      <c r="L950" t="str">
        <f>LEFT(TMODELO[[#This Row],[Genero]],1)</f>
        <v>M</v>
      </c>
    </row>
    <row r="951" spans="1:12">
      <c r="A951" t="s">
        <v>11</v>
      </c>
      <c r="B951" t="s">
        <v>3253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42" t="s">
        <v>2442</v>
      </c>
      <c r="G951" t="s">
        <v>2441</v>
      </c>
      <c r="H951" t="s">
        <v>135</v>
      </c>
      <c r="I951" t="s">
        <v>348</v>
      </c>
      <c r="J951" t="s">
        <v>1690</v>
      </c>
      <c r="K951" t="s">
        <v>3208</v>
      </c>
      <c r="L951" t="str">
        <f>LEFT(TMODELO[[#This Row],[Genero]],1)</f>
        <v>M</v>
      </c>
    </row>
    <row r="952" spans="1:12">
      <c r="A952" t="s">
        <v>11</v>
      </c>
      <c r="B952" t="s">
        <v>3253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42" t="s">
        <v>2400</v>
      </c>
      <c r="G952" t="s">
        <v>1162</v>
      </c>
      <c r="H952" t="s">
        <v>8</v>
      </c>
      <c r="I952" t="s">
        <v>348</v>
      </c>
      <c r="J952" t="s">
        <v>1690</v>
      </c>
      <c r="K952" t="s">
        <v>3208</v>
      </c>
      <c r="L952" t="str">
        <f>LEFT(TMODELO[[#This Row],[Genero]],1)</f>
        <v>M</v>
      </c>
    </row>
    <row r="953" spans="1:12">
      <c r="A953" t="s">
        <v>11</v>
      </c>
      <c r="B953" t="s">
        <v>3253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42" t="s">
        <v>1494</v>
      </c>
      <c r="G953" t="s">
        <v>535</v>
      </c>
      <c r="H953" t="s">
        <v>55</v>
      </c>
      <c r="I953" t="s">
        <v>348</v>
      </c>
      <c r="J953" t="s">
        <v>1690</v>
      </c>
      <c r="K953" t="s">
        <v>3209</v>
      </c>
      <c r="L953" t="str">
        <f>LEFT(TMODELO[[#This Row],[Genero]],1)</f>
        <v>F</v>
      </c>
    </row>
    <row r="954" spans="1:12">
      <c r="A954" t="s">
        <v>11</v>
      </c>
      <c r="B954" t="s">
        <v>3253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42" t="s">
        <v>2413</v>
      </c>
      <c r="G954" t="s">
        <v>447</v>
      </c>
      <c r="H954" t="s">
        <v>448</v>
      </c>
      <c r="I954" t="s">
        <v>348</v>
      </c>
      <c r="J954" t="s">
        <v>1690</v>
      </c>
      <c r="K954" t="s">
        <v>3209</v>
      </c>
      <c r="L954" t="str">
        <f>LEFT(TMODELO[[#This Row],[Genero]],1)</f>
        <v>F</v>
      </c>
    </row>
    <row r="955" spans="1:12">
      <c r="A955" t="s">
        <v>11</v>
      </c>
      <c r="B955" t="s">
        <v>3253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42" t="s">
        <v>2531</v>
      </c>
      <c r="G955" t="s">
        <v>1946</v>
      </c>
      <c r="H955" t="s">
        <v>130</v>
      </c>
      <c r="I955" t="s">
        <v>348</v>
      </c>
      <c r="J955" t="s">
        <v>1690</v>
      </c>
      <c r="K955" t="s">
        <v>3208</v>
      </c>
      <c r="L955" t="str">
        <f>LEFT(TMODELO[[#This Row],[Genero]],1)</f>
        <v>M</v>
      </c>
    </row>
    <row r="956" spans="1:12">
      <c r="A956" t="s">
        <v>11</v>
      </c>
      <c r="B956" t="s">
        <v>3253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42" t="s">
        <v>2404</v>
      </c>
      <c r="G956" t="s">
        <v>639</v>
      </c>
      <c r="H956" t="s">
        <v>481</v>
      </c>
      <c r="I956" t="s">
        <v>1981</v>
      </c>
      <c r="J956" t="s">
        <v>1697</v>
      </c>
      <c r="K956" t="s">
        <v>3208</v>
      </c>
      <c r="L956" t="str">
        <f>LEFT(TMODELO[[#This Row],[Genero]],1)</f>
        <v>M</v>
      </c>
    </row>
    <row r="957" spans="1:12">
      <c r="A957" t="s">
        <v>11</v>
      </c>
      <c r="B957" t="s">
        <v>3253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42" t="s">
        <v>1446</v>
      </c>
      <c r="G957" t="s">
        <v>442</v>
      </c>
      <c r="H957" t="s">
        <v>135</v>
      </c>
      <c r="I957" t="s">
        <v>348</v>
      </c>
      <c r="J957" t="s">
        <v>1690</v>
      </c>
      <c r="K957" t="s">
        <v>3208</v>
      </c>
      <c r="L957" t="str">
        <f>LEFT(TMODELO[[#This Row],[Genero]],1)</f>
        <v>M</v>
      </c>
    </row>
    <row r="958" spans="1:12">
      <c r="A958" t="s">
        <v>11</v>
      </c>
      <c r="B958" t="s">
        <v>3253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42" t="s">
        <v>1491</v>
      </c>
      <c r="G958" t="s">
        <v>529</v>
      </c>
      <c r="H958" t="s">
        <v>530</v>
      </c>
      <c r="I958" t="s">
        <v>348</v>
      </c>
      <c r="J958" t="s">
        <v>1690</v>
      </c>
      <c r="K958" t="s">
        <v>3208</v>
      </c>
      <c r="L958" t="str">
        <f>LEFT(TMODELO[[#This Row],[Genero]],1)</f>
        <v>M</v>
      </c>
    </row>
    <row r="959" spans="1:12">
      <c r="A959" t="s">
        <v>11</v>
      </c>
      <c r="B959" t="s">
        <v>3253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42" t="s">
        <v>2543</v>
      </c>
      <c r="G959" t="s">
        <v>573</v>
      </c>
      <c r="H959" t="s">
        <v>574</v>
      </c>
      <c r="I959" t="s">
        <v>348</v>
      </c>
      <c r="J959" t="s">
        <v>1690</v>
      </c>
      <c r="K959" t="s">
        <v>3209</v>
      </c>
      <c r="L959" t="str">
        <f>LEFT(TMODELO[[#This Row],[Genero]],1)</f>
        <v>F</v>
      </c>
    </row>
    <row r="960" spans="1:12">
      <c r="A960" t="s">
        <v>11</v>
      </c>
      <c r="B960" t="s">
        <v>3253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42" t="s">
        <v>2534</v>
      </c>
      <c r="G960" t="s">
        <v>830</v>
      </c>
      <c r="H960" t="s">
        <v>159</v>
      </c>
      <c r="I960" t="s">
        <v>819</v>
      </c>
      <c r="J960" t="s">
        <v>1725</v>
      </c>
      <c r="K960" t="s">
        <v>3208</v>
      </c>
      <c r="L960" t="str">
        <f>LEFT(TMODELO[[#This Row],[Genero]],1)</f>
        <v>M</v>
      </c>
    </row>
    <row r="961" spans="1:12">
      <c r="A961" t="s">
        <v>11</v>
      </c>
      <c r="B961" t="s">
        <v>3253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42" t="s">
        <v>1440</v>
      </c>
      <c r="G961" t="s">
        <v>634</v>
      </c>
      <c r="H961" t="s">
        <v>498</v>
      </c>
      <c r="I961" t="s">
        <v>1981</v>
      </c>
      <c r="J961" t="s">
        <v>1697</v>
      </c>
      <c r="K961" t="s">
        <v>3209</v>
      </c>
      <c r="L961" t="str">
        <f>LEFT(TMODELO[[#This Row],[Genero]],1)</f>
        <v>F</v>
      </c>
    </row>
    <row r="962" spans="1:12">
      <c r="A962" t="s">
        <v>11</v>
      </c>
      <c r="B962" t="s">
        <v>3253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42" t="s">
        <v>1504</v>
      </c>
      <c r="G962" t="s">
        <v>550</v>
      </c>
      <c r="H962" t="s">
        <v>1269</v>
      </c>
      <c r="I962" t="s">
        <v>348</v>
      </c>
      <c r="J962" t="s">
        <v>1690</v>
      </c>
      <c r="K962" t="s">
        <v>3209</v>
      </c>
      <c r="L962" t="str">
        <f>LEFT(TMODELO[[#This Row],[Genero]],1)</f>
        <v>F</v>
      </c>
    </row>
    <row r="963" spans="1:12">
      <c r="A963" t="s">
        <v>11</v>
      </c>
      <c r="B963" t="s">
        <v>3253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42" t="s">
        <v>2582</v>
      </c>
      <c r="G963" t="s">
        <v>511</v>
      </c>
      <c r="H963" t="s">
        <v>257</v>
      </c>
      <c r="I963" t="s">
        <v>1986</v>
      </c>
      <c r="J963" t="s">
        <v>1722</v>
      </c>
      <c r="K963" t="s">
        <v>3209</v>
      </c>
      <c r="L963" t="str">
        <f>LEFT(TMODELO[[#This Row],[Genero]],1)</f>
        <v>F</v>
      </c>
    </row>
    <row r="964" spans="1:12">
      <c r="A964" t="s">
        <v>11</v>
      </c>
      <c r="B964" t="s">
        <v>3253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42" t="s">
        <v>2486</v>
      </c>
      <c r="G964" t="s">
        <v>658</v>
      </c>
      <c r="H964" t="s">
        <v>8</v>
      </c>
      <c r="I964" t="s">
        <v>1981</v>
      </c>
      <c r="J964" t="s">
        <v>1697</v>
      </c>
      <c r="K964" t="s">
        <v>3209</v>
      </c>
      <c r="L964" t="str">
        <f>LEFT(TMODELO[[#This Row],[Genero]],1)</f>
        <v>F</v>
      </c>
    </row>
    <row r="965" spans="1:12">
      <c r="A965" t="s">
        <v>11</v>
      </c>
      <c r="B965" t="s">
        <v>3253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42" t="s">
        <v>2351</v>
      </c>
      <c r="G965" t="s">
        <v>383</v>
      </c>
      <c r="H965" t="s">
        <v>352</v>
      </c>
      <c r="I965" t="s">
        <v>348</v>
      </c>
      <c r="J965" t="s">
        <v>1690</v>
      </c>
      <c r="K965" t="s">
        <v>3208</v>
      </c>
      <c r="L965" t="str">
        <f>LEFT(TMODELO[[#This Row],[Genero]],1)</f>
        <v>M</v>
      </c>
    </row>
    <row r="966" spans="1:12">
      <c r="A966" t="s">
        <v>11</v>
      </c>
      <c r="B966" t="s">
        <v>3253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42" t="s">
        <v>1509</v>
      </c>
      <c r="G966" t="s">
        <v>564</v>
      </c>
      <c r="H966" t="s">
        <v>399</v>
      </c>
      <c r="I966" t="s">
        <v>348</v>
      </c>
      <c r="J966" t="s">
        <v>1690</v>
      </c>
      <c r="K966" t="s">
        <v>3208</v>
      </c>
      <c r="L966" t="str">
        <f>LEFT(TMODELO[[#This Row],[Genero]],1)</f>
        <v>M</v>
      </c>
    </row>
    <row r="967" spans="1:12">
      <c r="A967" t="s">
        <v>11</v>
      </c>
      <c r="B967" t="s">
        <v>3253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42" t="s">
        <v>1486</v>
      </c>
      <c r="G967" t="s">
        <v>524</v>
      </c>
      <c r="H967" t="s">
        <v>525</v>
      </c>
      <c r="I967" t="s">
        <v>348</v>
      </c>
      <c r="J967" t="s">
        <v>1690</v>
      </c>
      <c r="K967" t="s">
        <v>3209</v>
      </c>
      <c r="L967" t="str">
        <f>LEFT(TMODELO[[#This Row],[Genero]],1)</f>
        <v>F</v>
      </c>
    </row>
    <row r="968" spans="1:12">
      <c r="A968" t="s">
        <v>11</v>
      </c>
      <c r="B968" t="s">
        <v>3253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42" t="s">
        <v>1467</v>
      </c>
      <c r="G968" t="s">
        <v>496</v>
      </c>
      <c r="H968" t="s">
        <v>8</v>
      </c>
      <c r="I968" t="s">
        <v>348</v>
      </c>
      <c r="J968" t="s">
        <v>1690</v>
      </c>
      <c r="K968" t="s">
        <v>3209</v>
      </c>
      <c r="L968" t="str">
        <f>LEFT(TMODELO[[#This Row],[Genero]],1)</f>
        <v>F</v>
      </c>
    </row>
    <row r="969" spans="1:12">
      <c r="A969" t="s">
        <v>11</v>
      </c>
      <c r="B969" t="s">
        <v>3253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42" t="s">
        <v>1483</v>
      </c>
      <c r="G969" t="s">
        <v>521</v>
      </c>
      <c r="H969" t="s">
        <v>481</v>
      </c>
      <c r="I969" t="s">
        <v>348</v>
      </c>
      <c r="J969" t="s">
        <v>1690</v>
      </c>
      <c r="K969" t="s">
        <v>3208</v>
      </c>
      <c r="L969" t="str">
        <f>LEFT(TMODELO[[#This Row],[Genero]],1)</f>
        <v>M</v>
      </c>
    </row>
    <row r="970" spans="1:12">
      <c r="A970" t="s">
        <v>11</v>
      </c>
      <c r="B970" t="s">
        <v>3253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42" t="s">
        <v>1497</v>
      </c>
      <c r="G970" t="s">
        <v>538</v>
      </c>
      <c r="H970" t="s">
        <v>8</v>
      </c>
      <c r="I970" t="s">
        <v>348</v>
      </c>
      <c r="J970" t="s">
        <v>1690</v>
      </c>
      <c r="K970" t="s">
        <v>3208</v>
      </c>
      <c r="L970" t="str">
        <f>LEFT(TMODELO[[#This Row],[Genero]],1)</f>
        <v>M</v>
      </c>
    </row>
    <row r="971" spans="1:12">
      <c r="A971" t="s">
        <v>11</v>
      </c>
      <c r="B971" t="s">
        <v>3253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42" t="s">
        <v>2535</v>
      </c>
      <c r="G971" t="s">
        <v>1170</v>
      </c>
      <c r="H971" t="s">
        <v>369</v>
      </c>
      <c r="I971" t="s">
        <v>348</v>
      </c>
      <c r="J971" t="s">
        <v>1690</v>
      </c>
      <c r="K971" t="s">
        <v>3209</v>
      </c>
      <c r="L971" t="str">
        <f>LEFT(TMODELO[[#This Row],[Genero]],1)</f>
        <v>F</v>
      </c>
    </row>
    <row r="972" spans="1:12">
      <c r="A972" t="s">
        <v>11</v>
      </c>
      <c r="B972" t="s">
        <v>3253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42" t="s">
        <v>1438</v>
      </c>
      <c r="G972" t="s">
        <v>3260</v>
      </c>
      <c r="H972" t="s">
        <v>8</v>
      </c>
      <c r="I972" t="s">
        <v>348</v>
      </c>
      <c r="J972" t="s">
        <v>1690</v>
      </c>
      <c r="K972" t="s">
        <v>3209</v>
      </c>
      <c r="L972" t="str">
        <f>LEFT(TMODELO[[#This Row],[Genero]],1)</f>
        <v>F</v>
      </c>
    </row>
    <row r="973" spans="1:12">
      <c r="A973" t="s">
        <v>11</v>
      </c>
      <c r="B973" t="s">
        <v>3253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42" t="s">
        <v>2476</v>
      </c>
      <c r="G973" t="s">
        <v>1279</v>
      </c>
      <c r="H973" t="s">
        <v>391</v>
      </c>
      <c r="I973" t="s">
        <v>348</v>
      </c>
      <c r="J973" t="s">
        <v>1690</v>
      </c>
      <c r="K973" t="s">
        <v>3208</v>
      </c>
      <c r="L973" t="str">
        <f>LEFT(TMODELO[[#This Row],[Genero]],1)</f>
        <v>M</v>
      </c>
    </row>
    <row r="974" spans="1:12">
      <c r="A974" t="s">
        <v>11</v>
      </c>
      <c r="B974" t="s">
        <v>3253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42" t="s">
        <v>1520</v>
      </c>
      <c r="G974" t="s">
        <v>3281</v>
      </c>
      <c r="H974" t="s">
        <v>590</v>
      </c>
      <c r="I974" t="s">
        <v>348</v>
      </c>
      <c r="J974" t="s">
        <v>1690</v>
      </c>
      <c r="K974" t="s">
        <v>3209</v>
      </c>
      <c r="L974" t="str">
        <f>LEFT(TMODELO[[#This Row],[Genero]],1)</f>
        <v>F</v>
      </c>
    </row>
    <row r="975" spans="1:12">
      <c r="A975" t="s">
        <v>11</v>
      </c>
      <c r="B975" t="s">
        <v>3253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42" t="s">
        <v>2445</v>
      </c>
      <c r="G975" t="s">
        <v>473</v>
      </c>
      <c r="H975" t="s">
        <v>214</v>
      </c>
      <c r="I975" t="s">
        <v>348</v>
      </c>
      <c r="J975" t="s">
        <v>1690</v>
      </c>
      <c r="K975" t="s">
        <v>3209</v>
      </c>
      <c r="L975" t="str">
        <f>LEFT(TMODELO[[#This Row],[Genero]],1)</f>
        <v>F</v>
      </c>
    </row>
    <row r="976" spans="1:12">
      <c r="A976" t="s">
        <v>11</v>
      </c>
      <c r="B976" t="s">
        <v>3253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001141846582.1.1.1.01</v>
      </c>
      <c r="F976" s="42" t="s">
        <v>1487</v>
      </c>
      <c r="G976" t="s">
        <v>526</v>
      </c>
      <c r="H976" t="s">
        <v>10</v>
      </c>
      <c r="I976" t="s">
        <v>348</v>
      </c>
      <c r="J976" t="s">
        <v>1690</v>
      </c>
      <c r="K976" t="s">
        <v>3209</v>
      </c>
      <c r="L976" t="str">
        <f>LEFT(TMODELO[[#This Row],[Genero]],1)</f>
        <v>F</v>
      </c>
    </row>
    <row r="977" spans="1:12">
      <c r="A977" t="s">
        <v>11</v>
      </c>
      <c r="B977" t="s">
        <v>3253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001142226562.1.1.1.01</v>
      </c>
      <c r="F977" s="42" t="s">
        <v>2432</v>
      </c>
      <c r="G977" t="s">
        <v>1777</v>
      </c>
      <c r="H977" t="s">
        <v>27</v>
      </c>
      <c r="I977" t="s">
        <v>1981</v>
      </c>
      <c r="J977" t="s">
        <v>1697</v>
      </c>
      <c r="K977" t="s">
        <v>3208</v>
      </c>
      <c r="L977" t="str">
        <f>LEFT(TMODELO[[#This Row],[Genero]],1)</f>
        <v>M</v>
      </c>
    </row>
    <row r="978" spans="1:12">
      <c r="A978" t="s">
        <v>11</v>
      </c>
      <c r="B978" t="s">
        <v>3253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001143156902.1.1.1.01</v>
      </c>
      <c r="F978" s="42" t="s">
        <v>1479</v>
      </c>
      <c r="G978" t="s">
        <v>3271</v>
      </c>
      <c r="H978" t="s">
        <v>518</v>
      </c>
      <c r="I978" t="s">
        <v>348</v>
      </c>
      <c r="J978" t="s">
        <v>1690</v>
      </c>
      <c r="K978" t="s">
        <v>3209</v>
      </c>
      <c r="L978" t="str">
        <f>LEFT(TMODELO[[#This Row],[Genero]],1)</f>
        <v>F</v>
      </c>
    </row>
    <row r="979" spans="1:12">
      <c r="A979" t="s">
        <v>11</v>
      </c>
      <c r="B979" t="s">
        <v>3253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001143405652.1.1.1.01</v>
      </c>
      <c r="F979" s="42" t="s">
        <v>2457</v>
      </c>
      <c r="G979" t="s">
        <v>482</v>
      </c>
      <c r="H979" t="s">
        <v>60</v>
      </c>
      <c r="I979" t="s">
        <v>348</v>
      </c>
      <c r="J979" t="s">
        <v>1690</v>
      </c>
      <c r="K979" t="s">
        <v>3208</v>
      </c>
      <c r="L979" t="str">
        <f>LEFT(TMODELO[[#This Row],[Genero]],1)</f>
        <v>M</v>
      </c>
    </row>
    <row r="980" spans="1:12">
      <c r="A980" t="s">
        <v>11</v>
      </c>
      <c r="B980" t="s">
        <v>3253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001143760072.1.1.1.01</v>
      </c>
      <c r="F980" s="42" t="s">
        <v>1463</v>
      </c>
      <c r="G980" t="s">
        <v>3267</v>
      </c>
      <c r="H980" t="s">
        <v>490</v>
      </c>
      <c r="I980" t="s">
        <v>348</v>
      </c>
      <c r="J980" t="s">
        <v>1690</v>
      </c>
      <c r="K980" t="s">
        <v>3209</v>
      </c>
      <c r="L980" t="str">
        <f>LEFT(TMODELO[[#This Row],[Genero]],1)</f>
        <v>F</v>
      </c>
    </row>
    <row r="981" spans="1:12">
      <c r="A981" t="s">
        <v>11</v>
      </c>
      <c r="B981" t="s">
        <v>3253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001146595352.1.1.1.01</v>
      </c>
      <c r="F981" s="42" t="s">
        <v>2494</v>
      </c>
      <c r="G981" t="s">
        <v>532</v>
      </c>
      <c r="H981" t="s">
        <v>132</v>
      </c>
      <c r="I981" t="s">
        <v>348</v>
      </c>
      <c r="J981" t="s">
        <v>1690</v>
      </c>
      <c r="K981" t="s">
        <v>3209</v>
      </c>
      <c r="L981" t="str">
        <f>LEFT(TMODELO[[#This Row],[Genero]],1)</f>
        <v>F</v>
      </c>
    </row>
    <row r="982" spans="1:12">
      <c r="A982" t="s">
        <v>11</v>
      </c>
      <c r="B982" t="s">
        <v>3253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001147426612.1.1.1.01</v>
      </c>
      <c r="F982" s="42" t="s">
        <v>1518</v>
      </c>
      <c r="G982" t="s">
        <v>143</v>
      </c>
      <c r="H982" t="s">
        <v>144</v>
      </c>
      <c r="I982" t="s">
        <v>1981</v>
      </c>
      <c r="J982" t="s">
        <v>1697</v>
      </c>
      <c r="K982" t="s">
        <v>3209</v>
      </c>
      <c r="L982" t="str">
        <f>LEFT(TMODELO[[#This Row],[Genero]],1)</f>
        <v>F</v>
      </c>
    </row>
    <row r="983" spans="1:12">
      <c r="A983" t="s">
        <v>11</v>
      </c>
      <c r="B983" t="s">
        <v>3253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001148823272.1.1.1.01</v>
      </c>
      <c r="F983" s="42" t="s">
        <v>2369</v>
      </c>
      <c r="G983" t="s">
        <v>403</v>
      </c>
      <c r="H983" t="s">
        <v>404</v>
      </c>
      <c r="I983" t="s">
        <v>348</v>
      </c>
      <c r="J983" t="s">
        <v>1690</v>
      </c>
      <c r="K983" t="s">
        <v>3208</v>
      </c>
      <c r="L983" t="str">
        <f>LEFT(TMODELO[[#This Row],[Genero]],1)</f>
        <v>M</v>
      </c>
    </row>
    <row r="984" spans="1:12">
      <c r="A984" t="s">
        <v>11</v>
      </c>
      <c r="B984" t="s">
        <v>3253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001149022992.1.1.1.01</v>
      </c>
      <c r="F984" s="42" t="s">
        <v>2583</v>
      </c>
      <c r="G984" t="s">
        <v>256</v>
      </c>
      <c r="H984" t="s">
        <v>257</v>
      </c>
      <c r="I984" t="s">
        <v>1988</v>
      </c>
      <c r="J984" t="s">
        <v>1693</v>
      </c>
      <c r="K984" t="s">
        <v>3208</v>
      </c>
      <c r="L984" t="str">
        <f>LEFT(TMODELO[[#This Row],[Genero]],1)</f>
        <v>M</v>
      </c>
    </row>
    <row r="985" spans="1:12">
      <c r="A985" t="s">
        <v>11</v>
      </c>
      <c r="B985" t="s">
        <v>3253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001149388302.1.1.1.01</v>
      </c>
      <c r="F985" s="42" t="s">
        <v>1515</v>
      </c>
      <c r="G985" t="s">
        <v>833</v>
      </c>
      <c r="H985" t="s">
        <v>10</v>
      </c>
      <c r="I985" t="s">
        <v>819</v>
      </c>
      <c r="J985" t="s">
        <v>1725</v>
      </c>
      <c r="K985" t="s">
        <v>3209</v>
      </c>
      <c r="L985" t="str">
        <f>LEFT(TMODELO[[#This Row],[Genero]],1)</f>
        <v>F</v>
      </c>
    </row>
    <row r="986" spans="1:12">
      <c r="A986" t="s">
        <v>11</v>
      </c>
      <c r="B986" t="s">
        <v>3253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001150246142.1.1.1.01</v>
      </c>
      <c r="F986" s="42" t="s">
        <v>2378</v>
      </c>
      <c r="G986" t="s">
        <v>1045</v>
      </c>
      <c r="H986" t="s">
        <v>214</v>
      </c>
      <c r="I986" t="s">
        <v>348</v>
      </c>
      <c r="J986" t="s">
        <v>1690</v>
      </c>
      <c r="K986" t="s">
        <v>3209</v>
      </c>
      <c r="L986" t="str">
        <f>LEFT(TMODELO[[#This Row],[Genero]],1)</f>
        <v>F</v>
      </c>
    </row>
    <row r="987" spans="1:12">
      <c r="A987" t="s">
        <v>11</v>
      </c>
      <c r="B987" t="s">
        <v>3253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001150474662.1.1.1.01</v>
      </c>
      <c r="F987" s="42" t="s">
        <v>2347</v>
      </c>
      <c r="G987" t="s">
        <v>3254</v>
      </c>
      <c r="H987" t="s">
        <v>214</v>
      </c>
      <c r="I987" t="s">
        <v>1981</v>
      </c>
      <c r="J987" t="s">
        <v>1697</v>
      </c>
      <c r="K987" t="s">
        <v>3209</v>
      </c>
      <c r="L987" t="str">
        <f>LEFT(TMODELO[[#This Row],[Genero]],1)</f>
        <v>F</v>
      </c>
    </row>
    <row r="988" spans="1:12">
      <c r="A988" t="s">
        <v>11</v>
      </c>
      <c r="B988" t="s">
        <v>3253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001152411502.1.1.1.01</v>
      </c>
      <c r="F988" s="42" t="s">
        <v>1430</v>
      </c>
      <c r="G988" t="s">
        <v>632</v>
      </c>
      <c r="H988" t="s">
        <v>481</v>
      </c>
      <c r="I988" t="s">
        <v>1981</v>
      </c>
      <c r="J988" t="s">
        <v>1697</v>
      </c>
      <c r="K988" t="s">
        <v>3208</v>
      </c>
      <c r="L988" t="str">
        <f>LEFT(TMODELO[[#This Row],[Genero]],1)</f>
        <v>M</v>
      </c>
    </row>
    <row r="989" spans="1:12">
      <c r="A989" t="s">
        <v>11</v>
      </c>
      <c r="B989" t="s">
        <v>3253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001156225652.1.1.1.01</v>
      </c>
      <c r="F989" s="42" t="s">
        <v>2349</v>
      </c>
      <c r="G989" t="s">
        <v>1159</v>
      </c>
      <c r="H989" t="s">
        <v>369</v>
      </c>
      <c r="I989" t="s">
        <v>348</v>
      </c>
      <c r="J989" t="s">
        <v>1690</v>
      </c>
      <c r="K989" t="s">
        <v>3209</v>
      </c>
      <c r="L989" t="str">
        <f>LEFT(TMODELO[[#This Row],[Genero]],1)</f>
        <v>F</v>
      </c>
    </row>
    <row r="990" spans="1:12">
      <c r="A990" t="s">
        <v>11</v>
      </c>
      <c r="B990" t="s">
        <v>3253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001156580152.1.1.1.01</v>
      </c>
      <c r="F990" s="42" t="s">
        <v>2435</v>
      </c>
      <c r="G990" t="s">
        <v>466</v>
      </c>
      <c r="H990" t="s">
        <v>467</v>
      </c>
      <c r="I990" t="s">
        <v>348</v>
      </c>
      <c r="J990" t="s">
        <v>1690</v>
      </c>
      <c r="K990" t="s">
        <v>3208</v>
      </c>
      <c r="L990" t="str">
        <f>LEFT(TMODELO[[#This Row],[Genero]],1)</f>
        <v>M</v>
      </c>
    </row>
    <row r="991" spans="1:12">
      <c r="A991" t="s">
        <v>11</v>
      </c>
      <c r="B991" t="s">
        <v>3253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001158053762.1.1.1.01</v>
      </c>
      <c r="F991" s="42" t="s">
        <v>1421</v>
      </c>
      <c r="G991" t="s">
        <v>818</v>
      </c>
      <c r="H991" t="s">
        <v>8</v>
      </c>
      <c r="I991" t="s">
        <v>819</v>
      </c>
      <c r="J991" t="s">
        <v>1725</v>
      </c>
      <c r="K991" t="s">
        <v>3208</v>
      </c>
      <c r="L991" t="str">
        <f>LEFT(TMODELO[[#This Row],[Genero]],1)</f>
        <v>M</v>
      </c>
    </row>
    <row r="992" spans="1:12">
      <c r="A992" t="s">
        <v>11</v>
      </c>
      <c r="B992" t="s">
        <v>3253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001158682422.1.1.1.01</v>
      </c>
      <c r="F992" s="42" t="s">
        <v>2573</v>
      </c>
      <c r="G992" t="s">
        <v>594</v>
      </c>
      <c r="H992" t="s">
        <v>214</v>
      </c>
      <c r="I992" t="s">
        <v>348</v>
      </c>
      <c r="J992" t="s">
        <v>1690</v>
      </c>
      <c r="K992" t="s">
        <v>3209</v>
      </c>
      <c r="L992" t="str">
        <f>LEFT(TMODELO[[#This Row],[Genero]],1)</f>
        <v>F</v>
      </c>
    </row>
    <row r="993" spans="1:12">
      <c r="A993" t="s">
        <v>11</v>
      </c>
      <c r="B993" t="s">
        <v>3253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001161110142.1.1.1.01</v>
      </c>
      <c r="F993" s="42" t="s">
        <v>2489</v>
      </c>
      <c r="G993" t="s">
        <v>3273</v>
      </c>
      <c r="H993" t="s">
        <v>10</v>
      </c>
      <c r="I993" t="s">
        <v>1981</v>
      </c>
      <c r="J993" t="s">
        <v>1697</v>
      </c>
      <c r="K993" t="s">
        <v>3209</v>
      </c>
      <c r="L993" t="str">
        <f>LEFT(TMODELO[[#This Row],[Genero]],1)</f>
        <v>F</v>
      </c>
    </row>
    <row r="994" spans="1:12">
      <c r="A994" t="s">
        <v>11</v>
      </c>
      <c r="B994" t="s">
        <v>3253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001161641532.1.1.1.01</v>
      </c>
      <c r="F994" s="42" t="s">
        <v>2496</v>
      </c>
      <c r="G994" t="s">
        <v>1167</v>
      </c>
      <c r="H994" t="s">
        <v>8</v>
      </c>
      <c r="I994" t="s">
        <v>348</v>
      </c>
      <c r="J994" t="s">
        <v>1690</v>
      </c>
      <c r="K994" t="s">
        <v>3209</v>
      </c>
      <c r="L994" t="str">
        <f>LEFT(TMODELO[[#This Row],[Genero]],1)</f>
        <v>F</v>
      </c>
    </row>
    <row r="995" spans="1:12">
      <c r="A995" t="s">
        <v>11</v>
      </c>
      <c r="B995" t="s">
        <v>3253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001163411082.1.1.1.01</v>
      </c>
      <c r="F995" s="42" t="s">
        <v>2350</v>
      </c>
      <c r="G995" t="s">
        <v>3256</v>
      </c>
      <c r="H995" t="s">
        <v>135</v>
      </c>
      <c r="I995" t="s">
        <v>348</v>
      </c>
      <c r="J995" t="s">
        <v>1690</v>
      </c>
      <c r="K995" t="s">
        <v>3208</v>
      </c>
      <c r="L995" t="str">
        <f>LEFT(TMODELO[[#This Row],[Genero]],1)</f>
        <v>M</v>
      </c>
    </row>
    <row r="996" spans="1:12">
      <c r="A996" t="s">
        <v>11</v>
      </c>
      <c r="B996" t="s">
        <v>3253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001163441022.1.1.1.01</v>
      </c>
      <c r="F996" s="42" t="s">
        <v>2429</v>
      </c>
      <c r="G996" t="s">
        <v>463</v>
      </c>
      <c r="H996" t="s">
        <v>77</v>
      </c>
      <c r="I996" t="s">
        <v>348</v>
      </c>
      <c r="J996" t="s">
        <v>1690</v>
      </c>
      <c r="K996" t="s">
        <v>3208</v>
      </c>
      <c r="L996" t="str">
        <f>LEFT(TMODELO[[#This Row],[Genero]],1)</f>
        <v>M</v>
      </c>
    </row>
    <row r="997" spans="1:12">
      <c r="A997" t="s">
        <v>11</v>
      </c>
      <c r="B997" t="s">
        <v>3253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001163555042.1.1.1.01</v>
      </c>
      <c r="F997" s="42" t="s">
        <v>2557</v>
      </c>
      <c r="G997" t="s">
        <v>586</v>
      </c>
      <c r="H997" t="s">
        <v>8</v>
      </c>
      <c r="I997" t="s">
        <v>348</v>
      </c>
      <c r="J997" t="s">
        <v>1690</v>
      </c>
      <c r="K997" t="s">
        <v>3209</v>
      </c>
      <c r="L997" t="str">
        <f>LEFT(TMODELO[[#This Row],[Genero]],1)</f>
        <v>F</v>
      </c>
    </row>
    <row r="998" spans="1:12">
      <c r="A998" t="s">
        <v>11</v>
      </c>
      <c r="B998" t="s">
        <v>3253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001164803282.1.1.1.01</v>
      </c>
      <c r="F998" s="42" t="s">
        <v>1410</v>
      </c>
      <c r="G998" t="s">
        <v>621</v>
      </c>
      <c r="H998" t="s">
        <v>622</v>
      </c>
      <c r="I998" t="s">
        <v>1981</v>
      </c>
      <c r="J998" t="s">
        <v>1697</v>
      </c>
      <c r="K998" t="s">
        <v>3208</v>
      </c>
      <c r="L998" t="str">
        <f>LEFT(TMODELO[[#This Row],[Genero]],1)</f>
        <v>M</v>
      </c>
    </row>
    <row r="999" spans="1:12">
      <c r="A999" t="s">
        <v>11</v>
      </c>
      <c r="B999" t="s">
        <v>3253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001165046712.1.1.1.01</v>
      </c>
      <c r="F999" s="42" t="s">
        <v>1464</v>
      </c>
      <c r="G999" t="s">
        <v>492</v>
      </c>
      <c r="H999" t="s">
        <v>352</v>
      </c>
      <c r="I999" t="s">
        <v>348</v>
      </c>
      <c r="J999" t="s">
        <v>1690</v>
      </c>
      <c r="K999" t="s">
        <v>3209</v>
      </c>
      <c r="L999" t="str">
        <f>LEFT(TMODELO[[#This Row],[Genero]],1)</f>
        <v>F</v>
      </c>
    </row>
    <row r="1000" spans="1:12">
      <c r="A1000" t="s">
        <v>11</v>
      </c>
      <c r="B1000" t="s">
        <v>3253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001165077812.1.1.1.01</v>
      </c>
      <c r="F1000" s="42" t="s">
        <v>2330</v>
      </c>
      <c r="G1000" t="s">
        <v>367</v>
      </c>
      <c r="H1000" t="s">
        <v>214</v>
      </c>
      <c r="I1000" t="s">
        <v>348</v>
      </c>
      <c r="J1000" t="s">
        <v>1690</v>
      </c>
      <c r="K1000" t="s">
        <v>3209</v>
      </c>
      <c r="L1000" t="str">
        <f>LEFT(TMODELO[[#This Row],[Genero]],1)</f>
        <v>F</v>
      </c>
    </row>
    <row r="1001" spans="1:12">
      <c r="A1001" t="s">
        <v>11</v>
      </c>
      <c r="B1001" t="s">
        <v>3253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001166205502.1.1.1.01</v>
      </c>
      <c r="F1001" s="42" t="s">
        <v>1508</v>
      </c>
      <c r="G1001" t="s">
        <v>557</v>
      </c>
      <c r="H1001" t="s">
        <v>352</v>
      </c>
      <c r="I1001" t="s">
        <v>348</v>
      </c>
      <c r="J1001" t="s">
        <v>1690</v>
      </c>
      <c r="K1001" t="s">
        <v>3208</v>
      </c>
      <c r="L1001" t="str">
        <f>LEFT(TMODELO[[#This Row],[Genero]],1)</f>
        <v>M</v>
      </c>
    </row>
    <row r="1002" spans="1:12">
      <c r="A1002" t="s">
        <v>11</v>
      </c>
      <c r="B1002" t="s">
        <v>3253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001166632532.1.1.1.01</v>
      </c>
      <c r="F1002" s="42" t="s">
        <v>2472</v>
      </c>
      <c r="G1002" t="s">
        <v>1165</v>
      </c>
      <c r="H1002" t="s">
        <v>395</v>
      </c>
      <c r="I1002" t="s">
        <v>348</v>
      </c>
      <c r="J1002" t="s">
        <v>1690</v>
      </c>
      <c r="K1002" t="s">
        <v>3208</v>
      </c>
      <c r="L1002" t="str">
        <f>LEFT(TMODELO[[#This Row],[Genero]],1)</f>
        <v>M</v>
      </c>
    </row>
    <row r="1003" spans="1:12">
      <c r="A1003" t="s">
        <v>11</v>
      </c>
      <c r="B1003" t="s">
        <v>3253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001168174952.1.1.1.01</v>
      </c>
      <c r="F1003" s="42" t="s">
        <v>1423</v>
      </c>
      <c r="G1003" t="s">
        <v>626</v>
      </c>
      <c r="H1003" t="s">
        <v>627</v>
      </c>
      <c r="I1003" t="s">
        <v>1981</v>
      </c>
      <c r="J1003" t="s">
        <v>1697</v>
      </c>
      <c r="K1003" t="s">
        <v>3208</v>
      </c>
      <c r="L1003" t="str">
        <f>LEFT(TMODELO[[#This Row],[Genero]],1)</f>
        <v>M</v>
      </c>
    </row>
    <row r="1004" spans="1:12">
      <c r="A1004" t="s">
        <v>11</v>
      </c>
      <c r="B1004" t="s">
        <v>3253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001169595522.1.1.1.01</v>
      </c>
      <c r="F1004" s="42" t="s">
        <v>2540</v>
      </c>
      <c r="G1004" t="s">
        <v>956</v>
      </c>
      <c r="H1004" t="s">
        <v>8</v>
      </c>
      <c r="I1004" t="s">
        <v>348</v>
      </c>
      <c r="J1004" t="s">
        <v>1690</v>
      </c>
      <c r="K1004" t="s">
        <v>3209</v>
      </c>
      <c r="L1004" t="str">
        <f>LEFT(TMODELO[[#This Row],[Genero]],1)</f>
        <v>F</v>
      </c>
    </row>
    <row r="1005" spans="1:12">
      <c r="A1005" t="s">
        <v>11</v>
      </c>
      <c r="B1005" t="s">
        <v>3253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001172719322.1.1.1.01</v>
      </c>
      <c r="F1005" s="42" t="s">
        <v>2526</v>
      </c>
      <c r="G1005" t="s">
        <v>1011</v>
      </c>
      <c r="H1005" t="s">
        <v>10</v>
      </c>
      <c r="I1005" t="s">
        <v>348</v>
      </c>
      <c r="J1005" t="s">
        <v>1690</v>
      </c>
      <c r="K1005" t="s">
        <v>3209</v>
      </c>
      <c r="L1005" t="str">
        <f>LEFT(TMODELO[[#This Row],[Genero]],1)</f>
        <v>F</v>
      </c>
    </row>
    <row r="1006" spans="1:12">
      <c r="A1006" t="s">
        <v>11</v>
      </c>
      <c r="B1006" t="s">
        <v>3253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001173131482.1.1.1.01</v>
      </c>
      <c r="F1006" s="42" t="s">
        <v>2538</v>
      </c>
      <c r="G1006" t="s">
        <v>3280</v>
      </c>
      <c r="H1006" t="s">
        <v>8</v>
      </c>
      <c r="I1006" t="s">
        <v>348</v>
      </c>
      <c r="J1006" t="s">
        <v>1690</v>
      </c>
      <c r="K1006" t="s">
        <v>3209</v>
      </c>
      <c r="L1006" t="str">
        <f>LEFT(TMODELO[[#This Row],[Genero]],1)</f>
        <v>F</v>
      </c>
    </row>
    <row r="1007" spans="1:12">
      <c r="A1007" t="s">
        <v>11</v>
      </c>
      <c r="B1007" t="s">
        <v>3253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001173873652.1.1.1.01</v>
      </c>
      <c r="F1007" s="42" t="s">
        <v>2373</v>
      </c>
      <c r="G1007" t="s">
        <v>411</v>
      </c>
      <c r="H1007" t="s">
        <v>352</v>
      </c>
      <c r="I1007" t="s">
        <v>348</v>
      </c>
      <c r="J1007" t="s">
        <v>1690</v>
      </c>
      <c r="K1007" t="s">
        <v>3208</v>
      </c>
      <c r="L1007" t="str">
        <f>LEFT(TMODELO[[#This Row],[Genero]],1)</f>
        <v>M</v>
      </c>
    </row>
    <row r="1008" spans="1:12">
      <c r="A1008" t="s">
        <v>11</v>
      </c>
      <c r="B1008" t="s">
        <v>3253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001176061372.1.1.1.01</v>
      </c>
      <c r="F1008" s="42" t="s">
        <v>2320</v>
      </c>
      <c r="G1008" t="s">
        <v>618</v>
      </c>
      <c r="H1008" t="s">
        <v>1142</v>
      </c>
      <c r="I1008" t="s">
        <v>1981</v>
      </c>
      <c r="J1008" t="s">
        <v>1697</v>
      </c>
      <c r="K1008" t="s">
        <v>3208</v>
      </c>
      <c r="L1008" t="str">
        <f>LEFT(TMODELO[[#This Row],[Genero]],1)</f>
        <v>M</v>
      </c>
    </row>
    <row r="1009" spans="1:12">
      <c r="A1009" t="s">
        <v>11</v>
      </c>
      <c r="B1009" t="s">
        <v>3253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001176191972.1.1.1.01</v>
      </c>
      <c r="F1009" s="42" t="s">
        <v>2571</v>
      </c>
      <c r="G1009" t="s">
        <v>1780</v>
      </c>
      <c r="H1009" t="s">
        <v>10</v>
      </c>
      <c r="I1009" t="s">
        <v>1981</v>
      </c>
      <c r="J1009" t="s">
        <v>1697</v>
      </c>
      <c r="K1009" t="s">
        <v>3209</v>
      </c>
      <c r="L1009" t="str">
        <f>LEFT(TMODELO[[#This Row],[Genero]],1)</f>
        <v>F</v>
      </c>
    </row>
    <row r="1010" spans="1:12">
      <c r="A1010" t="s">
        <v>11</v>
      </c>
      <c r="B1010" t="s">
        <v>3253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001179055702.1.1.1.01</v>
      </c>
      <c r="F1010" s="42" t="s">
        <v>2532</v>
      </c>
      <c r="G1010" t="s">
        <v>1058</v>
      </c>
      <c r="H1010" t="s">
        <v>214</v>
      </c>
      <c r="I1010" t="s">
        <v>348</v>
      </c>
      <c r="J1010" t="s">
        <v>1690</v>
      </c>
      <c r="K1010" t="s">
        <v>3209</v>
      </c>
      <c r="L1010" t="str">
        <f>LEFT(TMODELO[[#This Row],[Genero]],1)</f>
        <v>F</v>
      </c>
    </row>
    <row r="1011" spans="1:12">
      <c r="A1011" t="s">
        <v>11</v>
      </c>
      <c r="B1011" t="s">
        <v>3253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001179496362.1.1.1.01</v>
      </c>
      <c r="F1011" s="42" t="s">
        <v>2325</v>
      </c>
      <c r="G1011" t="s">
        <v>1628</v>
      </c>
      <c r="H1011" t="s">
        <v>27</v>
      </c>
      <c r="I1011" t="s">
        <v>1981</v>
      </c>
      <c r="J1011" t="s">
        <v>1697</v>
      </c>
      <c r="K1011" t="s">
        <v>3208</v>
      </c>
      <c r="L1011" t="str">
        <f>LEFT(TMODELO[[#This Row],[Genero]],1)</f>
        <v>M</v>
      </c>
    </row>
    <row r="1012" spans="1:12">
      <c r="A1012" t="s">
        <v>11</v>
      </c>
      <c r="B1012" t="s">
        <v>3253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001179510792.1.1.1.01</v>
      </c>
      <c r="F1012" s="42" t="s">
        <v>2422</v>
      </c>
      <c r="G1012" t="s">
        <v>643</v>
      </c>
      <c r="H1012" t="s">
        <v>27</v>
      </c>
      <c r="I1012" t="s">
        <v>1981</v>
      </c>
      <c r="J1012" t="s">
        <v>1697</v>
      </c>
      <c r="K1012" t="s">
        <v>3208</v>
      </c>
      <c r="L1012" t="str">
        <f>LEFT(TMODELO[[#This Row],[Genero]],1)</f>
        <v>M</v>
      </c>
    </row>
    <row r="1013" spans="1:12">
      <c r="A1013" t="s">
        <v>11</v>
      </c>
      <c r="B1013" t="s">
        <v>3253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001180686672.1.1.1.01</v>
      </c>
      <c r="F1013" s="42" t="s">
        <v>2361</v>
      </c>
      <c r="G1013" t="s">
        <v>392</v>
      </c>
      <c r="H1013" t="s">
        <v>214</v>
      </c>
      <c r="I1013" t="s">
        <v>348</v>
      </c>
      <c r="J1013" t="s">
        <v>1690</v>
      </c>
      <c r="K1013" t="s">
        <v>3209</v>
      </c>
      <c r="L1013" t="str">
        <f>LEFT(TMODELO[[#This Row],[Genero]],1)</f>
        <v>F</v>
      </c>
    </row>
    <row r="1014" spans="1:12">
      <c r="A1014" t="s">
        <v>11</v>
      </c>
      <c r="B1014" t="s">
        <v>3253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001180970962.1.1.1.01</v>
      </c>
      <c r="F1014" s="42" t="s">
        <v>1433</v>
      </c>
      <c r="G1014" t="s">
        <v>405</v>
      </c>
      <c r="H1014" t="s">
        <v>27</v>
      </c>
      <c r="I1014" t="s">
        <v>348</v>
      </c>
      <c r="J1014" t="s">
        <v>1690</v>
      </c>
      <c r="K1014" t="s">
        <v>3208</v>
      </c>
      <c r="L1014" t="str">
        <f>LEFT(TMODELO[[#This Row],[Genero]],1)</f>
        <v>M</v>
      </c>
    </row>
    <row r="1015" spans="1:12">
      <c r="A1015" t="s">
        <v>11</v>
      </c>
      <c r="B1015" t="s">
        <v>3253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001181890832.1.1.1.01</v>
      </c>
      <c r="F1015" s="42" t="s">
        <v>2505</v>
      </c>
      <c r="G1015" t="s">
        <v>1055</v>
      </c>
      <c r="H1015" t="s">
        <v>214</v>
      </c>
      <c r="I1015" t="s">
        <v>348</v>
      </c>
      <c r="J1015" t="s">
        <v>1690</v>
      </c>
      <c r="K1015" t="s">
        <v>3209</v>
      </c>
      <c r="L1015" t="str">
        <f>LEFT(TMODELO[[#This Row],[Genero]],1)</f>
        <v>F</v>
      </c>
    </row>
    <row r="1016" spans="1:12">
      <c r="A1016" t="s">
        <v>11</v>
      </c>
      <c r="B1016" t="s">
        <v>3253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001182830682.1.1.1.01</v>
      </c>
      <c r="F1016" s="42" t="s">
        <v>2459</v>
      </c>
      <c r="G1016" t="s">
        <v>484</v>
      </c>
      <c r="H1016" t="s">
        <v>8</v>
      </c>
      <c r="I1016" t="s">
        <v>348</v>
      </c>
      <c r="J1016" t="s">
        <v>1690</v>
      </c>
      <c r="K1016" t="s">
        <v>3209</v>
      </c>
      <c r="L1016" t="str">
        <f>LEFT(TMODELO[[#This Row],[Genero]],1)</f>
        <v>F</v>
      </c>
    </row>
    <row r="1017" spans="1:12">
      <c r="A1017" t="s">
        <v>11</v>
      </c>
      <c r="B1017" t="s">
        <v>3253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001183212562.1.1.1.01</v>
      </c>
      <c r="F1017" s="42" t="s">
        <v>2539</v>
      </c>
      <c r="G1017" t="s">
        <v>567</v>
      </c>
      <c r="H1017" t="s">
        <v>568</v>
      </c>
      <c r="I1017" t="s">
        <v>348</v>
      </c>
      <c r="J1017" t="s">
        <v>1690</v>
      </c>
      <c r="K1017" t="s">
        <v>3208</v>
      </c>
      <c r="L1017" t="str">
        <f>LEFT(TMODELO[[#This Row],[Genero]],1)</f>
        <v>M</v>
      </c>
    </row>
    <row r="1018" spans="1:12">
      <c r="A1018" t="s">
        <v>11</v>
      </c>
      <c r="B1018" t="s">
        <v>3253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001186357472.1.1.1.01</v>
      </c>
      <c r="F1018" s="42" t="s">
        <v>2319</v>
      </c>
      <c r="G1018" t="s">
        <v>351</v>
      </c>
      <c r="H1018" t="s">
        <v>84</v>
      </c>
      <c r="I1018" t="s">
        <v>348</v>
      </c>
      <c r="J1018" t="s">
        <v>1690</v>
      </c>
      <c r="K1018" t="s">
        <v>3208</v>
      </c>
      <c r="L1018" t="str">
        <f>LEFT(TMODELO[[#This Row],[Genero]],1)</f>
        <v>M</v>
      </c>
    </row>
    <row r="1019" spans="1:12">
      <c r="A1019" t="s">
        <v>11</v>
      </c>
      <c r="B1019" t="s">
        <v>3253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001189036402.1.1.1.01</v>
      </c>
      <c r="F1019" s="42" t="s">
        <v>2523</v>
      </c>
      <c r="G1019" t="s">
        <v>558</v>
      </c>
      <c r="H1019" t="s">
        <v>15</v>
      </c>
      <c r="I1019" t="s">
        <v>348</v>
      </c>
      <c r="J1019" t="s">
        <v>1690</v>
      </c>
      <c r="K1019" t="s">
        <v>3208</v>
      </c>
      <c r="L1019" t="str">
        <f>LEFT(TMODELO[[#This Row],[Genero]],1)</f>
        <v>M</v>
      </c>
    </row>
    <row r="1020" spans="1:12">
      <c r="A1020" t="s">
        <v>11</v>
      </c>
      <c r="B1020" t="s">
        <v>3253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001189234812.1.1.1.01</v>
      </c>
      <c r="F1020" s="42" t="s">
        <v>2409</v>
      </c>
      <c r="G1020" t="s">
        <v>640</v>
      </c>
      <c r="H1020" t="s">
        <v>97</v>
      </c>
      <c r="I1020" t="s">
        <v>1981</v>
      </c>
      <c r="J1020" t="s">
        <v>1697</v>
      </c>
      <c r="K1020" t="s">
        <v>3208</v>
      </c>
      <c r="L1020" t="str">
        <f>LEFT(TMODELO[[#This Row],[Genero]],1)</f>
        <v>M</v>
      </c>
    </row>
    <row r="1021" spans="1:12">
      <c r="A1021" t="s">
        <v>11</v>
      </c>
      <c r="B1021" t="s">
        <v>3253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001189290092.1.1.1.01</v>
      </c>
      <c r="F1021" s="42" t="s">
        <v>2425</v>
      </c>
      <c r="G1021" t="s">
        <v>457</v>
      </c>
      <c r="H1021" t="s">
        <v>214</v>
      </c>
      <c r="I1021" t="s">
        <v>348</v>
      </c>
      <c r="J1021" t="s">
        <v>1690</v>
      </c>
      <c r="K1021" t="s">
        <v>3209</v>
      </c>
      <c r="L1021" t="str">
        <f>LEFT(TMODELO[[#This Row],[Genero]],1)</f>
        <v>F</v>
      </c>
    </row>
    <row r="1022" spans="1:12">
      <c r="A1022" t="s">
        <v>11</v>
      </c>
      <c r="B1022" t="s">
        <v>3253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001190455242.1.1.1.01</v>
      </c>
      <c r="F1022" s="42" t="s">
        <v>2420</v>
      </c>
      <c r="G1022" t="s">
        <v>455</v>
      </c>
      <c r="H1022" t="s">
        <v>352</v>
      </c>
      <c r="I1022" t="s">
        <v>348</v>
      </c>
      <c r="J1022" t="s">
        <v>1690</v>
      </c>
      <c r="K1022" t="s">
        <v>3209</v>
      </c>
      <c r="L1022" t="str">
        <f>LEFT(TMODELO[[#This Row],[Genero]],1)</f>
        <v>F</v>
      </c>
    </row>
    <row r="1023" spans="1:12">
      <c r="A1023" t="s">
        <v>11</v>
      </c>
      <c r="B1023" t="s">
        <v>3253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001190885652.1.1.1.01</v>
      </c>
      <c r="F1023" s="42" t="s">
        <v>2566</v>
      </c>
      <c r="G1023" t="s">
        <v>3265</v>
      </c>
      <c r="H1023" t="s">
        <v>214</v>
      </c>
      <c r="I1023" t="s">
        <v>348</v>
      </c>
      <c r="J1023" t="s">
        <v>1690</v>
      </c>
      <c r="K1023" t="s">
        <v>3208</v>
      </c>
      <c r="L1023" t="str">
        <f>LEFT(TMODELO[[#This Row],[Genero]],1)</f>
        <v>M</v>
      </c>
    </row>
    <row r="1024" spans="1:12">
      <c r="A1024" t="s">
        <v>11</v>
      </c>
      <c r="B1024" t="s">
        <v>3253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001191282702.1.1.1.01</v>
      </c>
      <c r="F1024" s="42" t="s">
        <v>2386</v>
      </c>
      <c r="G1024" t="s">
        <v>426</v>
      </c>
      <c r="H1024" t="s">
        <v>214</v>
      </c>
      <c r="I1024" t="s">
        <v>348</v>
      </c>
      <c r="J1024" t="s">
        <v>1690</v>
      </c>
      <c r="K1024" t="s">
        <v>3208</v>
      </c>
      <c r="L1024" t="str">
        <f>LEFT(TMODELO[[#This Row],[Genero]],1)</f>
        <v>M</v>
      </c>
    </row>
    <row r="1025" spans="1:12">
      <c r="A1025" t="s">
        <v>11</v>
      </c>
      <c r="B1025" t="s">
        <v>3253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001191496802.1.1.1.01</v>
      </c>
      <c r="F1025" s="42" t="s">
        <v>2417</v>
      </c>
      <c r="G1025" t="s">
        <v>453</v>
      </c>
      <c r="H1025" t="s">
        <v>214</v>
      </c>
      <c r="I1025" t="s">
        <v>348</v>
      </c>
      <c r="J1025" t="s">
        <v>1690</v>
      </c>
      <c r="K1025" t="s">
        <v>3209</v>
      </c>
      <c r="L1025" t="str">
        <f>LEFT(TMODELO[[#This Row],[Genero]],1)</f>
        <v>F</v>
      </c>
    </row>
    <row r="1026" spans="1:12">
      <c r="A1026" t="s">
        <v>11</v>
      </c>
      <c r="B1026" t="s">
        <v>3253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001192267442.1.1.1.01</v>
      </c>
      <c r="F1026" s="42" t="s">
        <v>2410</v>
      </c>
      <c r="G1026" t="s">
        <v>1219</v>
      </c>
      <c r="H1026" t="s">
        <v>214</v>
      </c>
      <c r="I1026" t="s">
        <v>348</v>
      </c>
      <c r="J1026" t="s">
        <v>1690</v>
      </c>
      <c r="K1026" t="s">
        <v>3208</v>
      </c>
      <c r="L1026" t="str">
        <f>LEFT(TMODELO[[#This Row],[Genero]],1)</f>
        <v>M</v>
      </c>
    </row>
    <row r="1027" spans="1:12">
      <c r="A1027" t="s">
        <v>11</v>
      </c>
      <c r="B1027" t="s">
        <v>3253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001194611682.1.1.1.01</v>
      </c>
      <c r="F1027" s="42" t="s">
        <v>2440</v>
      </c>
      <c r="G1027" t="s">
        <v>1787</v>
      </c>
      <c r="H1027" t="s">
        <v>27</v>
      </c>
      <c r="I1027" t="s">
        <v>1981</v>
      </c>
      <c r="J1027" t="s">
        <v>1697</v>
      </c>
      <c r="K1027" t="s">
        <v>3208</v>
      </c>
      <c r="L1027" t="str">
        <f>LEFT(TMODELO[[#This Row],[Genero]],1)</f>
        <v>M</v>
      </c>
    </row>
    <row r="1028" spans="1:12">
      <c r="A1028" t="s">
        <v>11</v>
      </c>
      <c r="B1028" t="s">
        <v>3253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001194682052.1.1.1.01</v>
      </c>
      <c r="F1028" s="42" t="s">
        <v>2576</v>
      </c>
      <c r="G1028" t="s">
        <v>1039</v>
      </c>
      <c r="H1028" t="s">
        <v>257</v>
      </c>
      <c r="I1028" t="s">
        <v>1988</v>
      </c>
      <c r="J1028" t="s">
        <v>1693</v>
      </c>
      <c r="K1028" t="s">
        <v>3209</v>
      </c>
      <c r="L1028" t="str">
        <f>LEFT(TMODELO[[#This Row],[Genero]],1)</f>
        <v>F</v>
      </c>
    </row>
    <row r="1029" spans="1:12">
      <c r="A1029" t="s">
        <v>11</v>
      </c>
      <c r="B1029" t="s">
        <v>3253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002001333532.1.1.1.01</v>
      </c>
      <c r="F1029" s="42" t="s">
        <v>2514</v>
      </c>
      <c r="G1029" t="s">
        <v>547</v>
      </c>
      <c r="H1029" t="s">
        <v>548</v>
      </c>
      <c r="I1029" t="s">
        <v>348</v>
      </c>
      <c r="J1029" t="s">
        <v>1690</v>
      </c>
      <c r="K1029" t="s">
        <v>3208</v>
      </c>
      <c r="L1029" t="str">
        <f>LEFT(TMODELO[[#This Row],[Genero]],1)</f>
        <v>M</v>
      </c>
    </row>
    <row r="1030" spans="1:12">
      <c r="A1030" t="s">
        <v>11</v>
      </c>
      <c r="B1030" t="s">
        <v>3253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002001554712.1.1.1.01</v>
      </c>
      <c r="F1030" s="42" t="s">
        <v>2362</v>
      </c>
      <c r="G1030" t="s">
        <v>393</v>
      </c>
      <c r="H1030" t="s">
        <v>394</v>
      </c>
      <c r="I1030" t="s">
        <v>348</v>
      </c>
      <c r="J1030" t="s">
        <v>1690</v>
      </c>
      <c r="K1030" t="s">
        <v>3209</v>
      </c>
      <c r="L1030" t="str">
        <f>LEFT(TMODELO[[#This Row],[Genero]],1)</f>
        <v>F</v>
      </c>
    </row>
    <row r="1031" spans="1:12">
      <c r="A1031" t="s">
        <v>11</v>
      </c>
      <c r="B1031" t="s">
        <v>3253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002001573602.1.1.1.01</v>
      </c>
      <c r="F1031" s="42" t="s">
        <v>2551</v>
      </c>
      <c r="G1031" t="s">
        <v>834</v>
      </c>
      <c r="H1031" t="s">
        <v>835</v>
      </c>
      <c r="I1031" t="s">
        <v>819</v>
      </c>
      <c r="J1031" t="s">
        <v>1725</v>
      </c>
      <c r="K1031" t="s">
        <v>3208</v>
      </c>
      <c r="L1031" t="str">
        <f>LEFT(TMODELO[[#This Row],[Genero]],1)</f>
        <v>M</v>
      </c>
    </row>
    <row r="1032" spans="1:12">
      <c r="A1032" t="s">
        <v>11</v>
      </c>
      <c r="B1032" t="s">
        <v>3253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002004554912.1.1.1.01</v>
      </c>
      <c r="F1032" s="42" t="s">
        <v>2322</v>
      </c>
      <c r="G1032" t="s">
        <v>620</v>
      </c>
      <c r="H1032" t="s">
        <v>27</v>
      </c>
      <c r="I1032" t="s">
        <v>1981</v>
      </c>
      <c r="J1032" t="s">
        <v>1697</v>
      </c>
      <c r="K1032" t="s">
        <v>3208</v>
      </c>
      <c r="L1032" t="str">
        <f>LEFT(TMODELO[[#This Row],[Genero]],1)</f>
        <v>M</v>
      </c>
    </row>
    <row r="1033" spans="1:12">
      <c r="A1033" t="s">
        <v>11</v>
      </c>
      <c r="B1033" t="s">
        <v>3253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002004555172.1.1.1.01</v>
      </c>
      <c r="F1033" s="42" t="s">
        <v>2397</v>
      </c>
      <c r="G1033" t="s">
        <v>635</v>
      </c>
      <c r="H1033" t="s">
        <v>27</v>
      </c>
      <c r="I1033" t="s">
        <v>1981</v>
      </c>
      <c r="J1033" t="s">
        <v>1697</v>
      </c>
      <c r="K1033" t="s">
        <v>3208</v>
      </c>
      <c r="L1033" t="str">
        <f>LEFT(TMODELO[[#This Row],[Genero]],1)</f>
        <v>M</v>
      </c>
    </row>
    <row r="1034" spans="1:12">
      <c r="A1034" t="s">
        <v>11</v>
      </c>
      <c r="B1034" t="s">
        <v>3253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002004593292.1.1.1.01</v>
      </c>
      <c r="F1034" s="42" t="s">
        <v>1489</v>
      </c>
      <c r="G1034" t="s">
        <v>661</v>
      </c>
      <c r="H1034" t="s">
        <v>27</v>
      </c>
      <c r="I1034" t="s">
        <v>1981</v>
      </c>
      <c r="J1034" t="s">
        <v>1697</v>
      </c>
      <c r="K1034" t="s">
        <v>3208</v>
      </c>
      <c r="L1034" t="str">
        <f>LEFT(TMODELO[[#This Row],[Genero]],1)</f>
        <v>M</v>
      </c>
    </row>
    <row r="1035" spans="1:12">
      <c r="A1035" t="s">
        <v>11</v>
      </c>
      <c r="B1035" t="s">
        <v>3253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002012606272.1.1.1.01</v>
      </c>
      <c r="F1035" s="42" t="s">
        <v>2428</v>
      </c>
      <c r="G1035" t="s">
        <v>645</v>
      </c>
      <c r="H1035" t="s">
        <v>27</v>
      </c>
      <c r="I1035" t="s">
        <v>1981</v>
      </c>
      <c r="J1035" t="s">
        <v>1697</v>
      </c>
      <c r="K1035" t="s">
        <v>3208</v>
      </c>
      <c r="L1035" t="str">
        <f>LEFT(TMODELO[[#This Row],[Genero]],1)</f>
        <v>M</v>
      </c>
    </row>
    <row r="1036" spans="1:12">
      <c r="A1036" t="s">
        <v>11</v>
      </c>
      <c r="B1036" t="s">
        <v>3253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002013102402.1.1.1.01</v>
      </c>
      <c r="F1036" s="42" t="s">
        <v>2448</v>
      </c>
      <c r="G1036" t="s">
        <v>476</v>
      </c>
      <c r="H1036" t="s">
        <v>352</v>
      </c>
      <c r="I1036" t="s">
        <v>348</v>
      </c>
      <c r="J1036" t="s">
        <v>1690</v>
      </c>
      <c r="K1036" t="s">
        <v>3208</v>
      </c>
      <c r="L1036" t="str">
        <f>LEFT(TMODELO[[#This Row],[Genero]],1)</f>
        <v>M</v>
      </c>
    </row>
    <row r="1037" spans="1:12">
      <c r="A1037" t="s">
        <v>11</v>
      </c>
      <c r="B1037" t="s">
        <v>3253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004001608342.1.1.1.01</v>
      </c>
      <c r="F1037" s="42" t="s">
        <v>3164</v>
      </c>
      <c r="G1037" t="s">
        <v>3163</v>
      </c>
      <c r="H1037" t="s">
        <v>130</v>
      </c>
      <c r="I1037" t="s">
        <v>348</v>
      </c>
      <c r="J1037" t="s">
        <v>1690</v>
      </c>
      <c r="K1037" t="s">
        <v>3208</v>
      </c>
      <c r="L1037" t="str">
        <f>LEFT(TMODELO[[#This Row],[Genero]],1)</f>
        <v>M</v>
      </c>
    </row>
    <row r="1038" spans="1:12">
      <c r="A1038" t="s">
        <v>11</v>
      </c>
      <c r="B1038" t="s">
        <v>3253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005000205162.1.1.1.01</v>
      </c>
      <c r="F1038" s="42" t="s">
        <v>2383</v>
      </c>
      <c r="G1038" t="s">
        <v>421</v>
      </c>
      <c r="H1038" t="s">
        <v>422</v>
      </c>
      <c r="I1038" t="s">
        <v>348</v>
      </c>
      <c r="J1038" t="s">
        <v>1690</v>
      </c>
      <c r="K1038" t="s">
        <v>3208</v>
      </c>
      <c r="L1038" t="str">
        <f>LEFT(TMODELO[[#This Row],[Genero]],1)</f>
        <v>M</v>
      </c>
    </row>
    <row r="1039" spans="1:12">
      <c r="A1039" t="s">
        <v>11</v>
      </c>
      <c r="B1039" t="s">
        <v>3253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005001056142.1.1.1.01</v>
      </c>
      <c r="F1039" s="42" t="s">
        <v>2513</v>
      </c>
      <c r="G1039" t="s">
        <v>545</v>
      </c>
      <c r="H1039" t="s">
        <v>546</v>
      </c>
      <c r="I1039" t="s">
        <v>348</v>
      </c>
      <c r="J1039" t="s">
        <v>1690</v>
      </c>
      <c r="K1039" t="s">
        <v>3208</v>
      </c>
      <c r="L1039" t="str">
        <f>LEFT(TMODELO[[#This Row],[Genero]],1)</f>
        <v>M</v>
      </c>
    </row>
    <row r="1040" spans="1:12">
      <c r="A1040" t="s">
        <v>11</v>
      </c>
      <c r="B1040" t="s">
        <v>3253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008001688172.1.1.1.01</v>
      </c>
      <c r="F1040" s="42" t="s">
        <v>2546</v>
      </c>
      <c r="G1040" t="s">
        <v>1171</v>
      </c>
      <c r="H1040" t="s">
        <v>214</v>
      </c>
      <c r="I1040" t="s">
        <v>348</v>
      </c>
      <c r="J1040" t="s">
        <v>1690</v>
      </c>
      <c r="K1040" t="s">
        <v>3208</v>
      </c>
      <c r="L1040" t="str">
        <f>LEFT(TMODELO[[#This Row],[Genero]],1)</f>
        <v>M</v>
      </c>
    </row>
    <row r="1041" spans="1:12">
      <c r="A1041" t="s">
        <v>11</v>
      </c>
      <c r="B1041" t="s">
        <v>3253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008001846322.1.1.1.01</v>
      </c>
      <c r="F1041" s="42" t="s">
        <v>1414</v>
      </c>
      <c r="G1041" t="s">
        <v>372</v>
      </c>
      <c r="H1041" t="s">
        <v>8</v>
      </c>
      <c r="I1041" t="s">
        <v>348</v>
      </c>
      <c r="J1041" t="s">
        <v>1690</v>
      </c>
      <c r="K1041" t="s">
        <v>3209</v>
      </c>
      <c r="L1041" t="str">
        <f>LEFT(TMODELO[[#This Row],[Genero]],1)</f>
        <v>F</v>
      </c>
    </row>
    <row r="1042" spans="1:12">
      <c r="A1042" t="s">
        <v>11</v>
      </c>
      <c r="B1042" t="s">
        <v>3253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010004848892.1.1.1.01</v>
      </c>
      <c r="F1042" s="42" t="s">
        <v>2396</v>
      </c>
      <c r="G1042" t="s">
        <v>432</v>
      </c>
      <c r="H1042" t="s">
        <v>8</v>
      </c>
      <c r="I1042" t="s">
        <v>348</v>
      </c>
      <c r="J1042" t="s">
        <v>1690</v>
      </c>
      <c r="K1042" t="s">
        <v>3209</v>
      </c>
      <c r="L1042" t="str">
        <f>LEFT(TMODELO[[#This Row],[Genero]],1)</f>
        <v>F</v>
      </c>
    </row>
    <row r="1043" spans="1:12">
      <c r="A1043" t="s">
        <v>11</v>
      </c>
      <c r="B1043" t="s">
        <v>3253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011004042582.1.1.1.01</v>
      </c>
      <c r="F1043" s="42" t="s">
        <v>2340</v>
      </c>
      <c r="G1043" t="s">
        <v>1794</v>
      </c>
      <c r="H1043" t="s">
        <v>106</v>
      </c>
      <c r="I1043" t="s">
        <v>348</v>
      </c>
      <c r="J1043" t="s">
        <v>1690</v>
      </c>
      <c r="K1043" t="s">
        <v>3209</v>
      </c>
      <c r="L1043" t="str">
        <f>LEFT(TMODELO[[#This Row],[Genero]],1)</f>
        <v>F</v>
      </c>
    </row>
    <row r="1044" spans="1:12">
      <c r="A1044" t="s">
        <v>11</v>
      </c>
      <c r="B1044" t="s">
        <v>3253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012010228922.1.1.1.01</v>
      </c>
      <c r="F1044" s="42" t="s">
        <v>2518</v>
      </c>
      <c r="G1044" t="s">
        <v>552</v>
      </c>
      <c r="H1044" t="s">
        <v>399</v>
      </c>
      <c r="I1044" t="s">
        <v>348</v>
      </c>
      <c r="J1044" t="s">
        <v>1690</v>
      </c>
      <c r="K1044" t="s">
        <v>3208</v>
      </c>
      <c r="L1044" t="str">
        <f>LEFT(TMODELO[[#This Row],[Genero]],1)</f>
        <v>M</v>
      </c>
    </row>
    <row r="1045" spans="1:12">
      <c r="A1045" t="s">
        <v>11</v>
      </c>
      <c r="B1045" t="s">
        <v>3253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013002122202.1.1.1.01</v>
      </c>
      <c r="F1045" s="42" t="s">
        <v>2439</v>
      </c>
      <c r="G1045" t="s">
        <v>1164</v>
      </c>
      <c r="H1045" t="s">
        <v>68</v>
      </c>
      <c r="I1045" t="s">
        <v>348</v>
      </c>
      <c r="J1045" t="s">
        <v>1690</v>
      </c>
      <c r="K1045" t="s">
        <v>3208</v>
      </c>
      <c r="L1045" t="str">
        <f>LEFT(TMODELO[[#This Row],[Genero]],1)</f>
        <v>M</v>
      </c>
    </row>
    <row r="1046" spans="1:12">
      <c r="A1046" t="s">
        <v>11</v>
      </c>
      <c r="B1046" t="s">
        <v>3253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013002557242.1.1.1.01</v>
      </c>
      <c r="F1046" s="42" t="s">
        <v>2367</v>
      </c>
      <c r="G1046" t="s">
        <v>1797</v>
      </c>
      <c r="H1046" t="s">
        <v>27</v>
      </c>
      <c r="I1046" t="s">
        <v>1981</v>
      </c>
      <c r="J1046" t="s">
        <v>1697</v>
      </c>
      <c r="K1046" t="s">
        <v>3208</v>
      </c>
      <c r="L1046" t="str">
        <f>LEFT(TMODELO[[#This Row],[Genero]],1)</f>
        <v>M</v>
      </c>
    </row>
    <row r="1047" spans="1:12">
      <c r="A1047" t="s">
        <v>11</v>
      </c>
      <c r="B1047" t="s">
        <v>3253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013003666612.1.1.1.01</v>
      </c>
      <c r="F1047" s="42" t="s">
        <v>2492</v>
      </c>
      <c r="G1047" t="s">
        <v>1166</v>
      </c>
      <c r="H1047" t="s">
        <v>8</v>
      </c>
      <c r="I1047" t="s">
        <v>348</v>
      </c>
      <c r="J1047" t="s">
        <v>1690</v>
      </c>
      <c r="K1047" t="s">
        <v>3209</v>
      </c>
      <c r="L1047" t="str">
        <f>LEFT(TMODELO[[#This Row],[Genero]],1)</f>
        <v>F</v>
      </c>
    </row>
    <row r="1048" spans="1:12">
      <c r="A1048" t="s">
        <v>11</v>
      </c>
      <c r="B1048" t="s">
        <v>3253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018002463632.1.1.1.01</v>
      </c>
      <c r="F1048" s="42" t="s">
        <v>1523</v>
      </c>
      <c r="G1048" t="s">
        <v>252</v>
      </c>
      <c r="H1048" t="s">
        <v>1210</v>
      </c>
      <c r="I1048" t="s">
        <v>1988</v>
      </c>
      <c r="J1048" t="s">
        <v>1693</v>
      </c>
      <c r="K1048" t="s">
        <v>3209</v>
      </c>
      <c r="L1048" t="str">
        <f>LEFT(TMODELO[[#This Row],[Genero]],1)</f>
        <v>F</v>
      </c>
    </row>
    <row r="1049" spans="1:12">
      <c r="A1049" t="s">
        <v>11</v>
      </c>
      <c r="B1049" t="s">
        <v>3253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022000322622.1.1.1.01</v>
      </c>
      <c r="F1049" s="42" t="s">
        <v>2384</v>
      </c>
      <c r="G1049" t="s">
        <v>423</v>
      </c>
      <c r="H1049" t="s">
        <v>424</v>
      </c>
      <c r="I1049" t="s">
        <v>348</v>
      </c>
      <c r="J1049" t="s">
        <v>1690</v>
      </c>
      <c r="K1049" t="s">
        <v>3208</v>
      </c>
      <c r="L1049" t="str">
        <f>LEFT(TMODELO[[#This Row],[Genero]],1)</f>
        <v>M</v>
      </c>
    </row>
    <row r="1050" spans="1:12">
      <c r="A1050" t="s">
        <v>11</v>
      </c>
      <c r="B1050" t="s">
        <v>3253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022001265362.1.1.1.01</v>
      </c>
      <c r="F1050" s="42" t="s">
        <v>2530</v>
      </c>
      <c r="G1050" t="s">
        <v>561</v>
      </c>
      <c r="H1050" t="s">
        <v>8</v>
      </c>
      <c r="I1050" t="s">
        <v>348</v>
      </c>
      <c r="J1050" t="s">
        <v>1690</v>
      </c>
      <c r="K1050" t="s">
        <v>3209</v>
      </c>
      <c r="L1050" t="str">
        <f>LEFT(TMODELO[[#This Row],[Genero]],1)</f>
        <v>F</v>
      </c>
    </row>
    <row r="1051" spans="1:12">
      <c r="A1051" t="s">
        <v>11</v>
      </c>
      <c r="B1051" t="s">
        <v>3253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023000165952.1.1.1.01</v>
      </c>
      <c r="F1051" s="42" t="s">
        <v>2473</v>
      </c>
      <c r="G1051" t="s">
        <v>502</v>
      </c>
      <c r="H1051" t="s">
        <v>441</v>
      </c>
      <c r="I1051" t="s">
        <v>348</v>
      </c>
      <c r="J1051" t="s">
        <v>1690</v>
      </c>
      <c r="K1051" t="s">
        <v>3208</v>
      </c>
      <c r="L1051" t="str">
        <f>LEFT(TMODELO[[#This Row],[Genero]],1)</f>
        <v>M</v>
      </c>
    </row>
    <row r="1052" spans="1:12">
      <c r="A1052" t="s">
        <v>11</v>
      </c>
      <c r="B1052" t="s">
        <v>3253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023004376192.1.1.1.01</v>
      </c>
      <c r="F1052" s="42" t="s">
        <v>2394</v>
      </c>
      <c r="G1052" t="s">
        <v>430</v>
      </c>
      <c r="H1052" t="s">
        <v>88</v>
      </c>
      <c r="I1052" t="s">
        <v>348</v>
      </c>
      <c r="J1052" t="s">
        <v>1690</v>
      </c>
      <c r="K1052" t="s">
        <v>3208</v>
      </c>
      <c r="L1052" t="str">
        <f>LEFT(TMODELO[[#This Row],[Genero]],1)</f>
        <v>M</v>
      </c>
    </row>
    <row r="1053" spans="1:12">
      <c r="A1053" t="s">
        <v>11</v>
      </c>
      <c r="B1053" t="s">
        <v>3253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025000170132.1.1.1.01</v>
      </c>
      <c r="F1053" s="42" t="s">
        <v>1419</v>
      </c>
      <c r="G1053" t="s">
        <v>380</v>
      </c>
      <c r="H1053" t="s">
        <v>1758</v>
      </c>
      <c r="I1053" t="s">
        <v>348</v>
      </c>
      <c r="J1053" t="s">
        <v>1690</v>
      </c>
      <c r="K1053" t="s">
        <v>3209</v>
      </c>
      <c r="L1053" t="str">
        <f>LEFT(TMODELO[[#This Row],[Genero]],1)</f>
        <v>F</v>
      </c>
    </row>
    <row r="1054" spans="1:12">
      <c r="A1054" t="s">
        <v>11</v>
      </c>
      <c r="B1054" t="s">
        <v>3253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026000668292.1.1.1.01</v>
      </c>
      <c r="F1054" s="42" t="s">
        <v>2578</v>
      </c>
      <c r="G1054" t="s">
        <v>250</v>
      </c>
      <c r="H1054" t="s">
        <v>248</v>
      </c>
      <c r="I1054" t="s">
        <v>1988</v>
      </c>
      <c r="J1054" t="s">
        <v>1693</v>
      </c>
      <c r="K1054" t="s">
        <v>3208</v>
      </c>
      <c r="L1054" t="str">
        <f>LEFT(TMODELO[[#This Row],[Genero]],1)</f>
        <v>M</v>
      </c>
    </row>
    <row r="1055" spans="1:12">
      <c r="A1055" t="s">
        <v>11</v>
      </c>
      <c r="B1055" t="s">
        <v>3253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031004003852.1.1.1.01</v>
      </c>
      <c r="F1055" s="42" t="s">
        <v>2501</v>
      </c>
      <c r="G1055" t="s">
        <v>1495</v>
      </c>
      <c r="H1055" t="s">
        <v>27</v>
      </c>
      <c r="I1055" t="s">
        <v>348</v>
      </c>
      <c r="J1055" t="s">
        <v>1690</v>
      </c>
      <c r="K1055" t="s">
        <v>3208</v>
      </c>
      <c r="L1055" t="str">
        <f>LEFT(TMODELO[[#This Row],[Genero]],1)</f>
        <v>M</v>
      </c>
    </row>
    <row r="1056" spans="1:12">
      <c r="A1056" t="s">
        <v>11</v>
      </c>
      <c r="B1056" t="s">
        <v>3253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031005032202.1.1.1.01</v>
      </c>
      <c r="F1056" s="42" t="s">
        <v>2562</v>
      </c>
      <c r="G1056" t="s">
        <v>588</v>
      </c>
      <c r="H1056" t="s">
        <v>8</v>
      </c>
      <c r="I1056" t="s">
        <v>348</v>
      </c>
      <c r="J1056" t="s">
        <v>1690</v>
      </c>
      <c r="K1056" t="s">
        <v>3209</v>
      </c>
      <c r="L1056" t="str">
        <f>LEFT(TMODELO[[#This Row],[Genero]],1)</f>
        <v>F</v>
      </c>
    </row>
    <row r="1057" spans="1:12">
      <c r="A1057" t="s">
        <v>11</v>
      </c>
      <c r="B1057" t="s">
        <v>3253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031009896192.1.1.1.01</v>
      </c>
      <c r="F1057" s="42" t="s">
        <v>1475</v>
      </c>
      <c r="G1057" t="s">
        <v>508</v>
      </c>
      <c r="H1057" t="s">
        <v>509</v>
      </c>
      <c r="I1057" t="s">
        <v>348</v>
      </c>
      <c r="J1057" t="s">
        <v>1690</v>
      </c>
      <c r="K1057" t="s">
        <v>3209</v>
      </c>
      <c r="L1057" t="str">
        <f>LEFT(TMODELO[[#This Row],[Genero]],1)</f>
        <v>F</v>
      </c>
    </row>
    <row r="1058" spans="1:12">
      <c r="A1058" t="s">
        <v>11</v>
      </c>
      <c r="B1058" t="s">
        <v>3253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031009924642.1.1.1.01</v>
      </c>
      <c r="F1058" s="42" t="s">
        <v>2377</v>
      </c>
      <c r="G1058" t="s">
        <v>417</v>
      </c>
      <c r="H1058" t="s">
        <v>130</v>
      </c>
      <c r="I1058" t="s">
        <v>348</v>
      </c>
      <c r="J1058" t="s">
        <v>1690</v>
      </c>
      <c r="K1058" t="s">
        <v>3208</v>
      </c>
      <c r="L1058" t="str">
        <f>LEFT(TMODELO[[#This Row],[Genero]],1)</f>
        <v>M</v>
      </c>
    </row>
    <row r="1059" spans="1:12">
      <c r="A1059" t="s">
        <v>11</v>
      </c>
      <c r="B1059" t="s">
        <v>3253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031015988642.1.1.1.01</v>
      </c>
      <c r="F1059" s="42" t="s">
        <v>2444</v>
      </c>
      <c r="G1059" t="s">
        <v>470</v>
      </c>
      <c r="H1059" t="s">
        <v>130</v>
      </c>
      <c r="I1059" t="s">
        <v>348</v>
      </c>
      <c r="J1059" t="s">
        <v>1690</v>
      </c>
      <c r="K1059" t="s">
        <v>3208</v>
      </c>
      <c r="L1059" t="str">
        <f>LEFT(TMODELO[[#This Row],[Genero]],1)</f>
        <v>M</v>
      </c>
    </row>
    <row r="1060" spans="1:12">
      <c r="A1060" t="s">
        <v>11</v>
      </c>
      <c r="B1060" t="s">
        <v>3253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031028564772.1.1.1.01</v>
      </c>
      <c r="F1060" s="42" t="s">
        <v>2572</v>
      </c>
      <c r="G1060" t="s">
        <v>676</v>
      </c>
      <c r="H1060" t="s">
        <v>8</v>
      </c>
      <c r="I1060" t="s">
        <v>1981</v>
      </c>
      <c r="J1060" t="s">
        <v>1697</v>
      </c>
      <c r="K1060" t="s">
        <v>3209</v>
      </c>
      <c r="L1060" t="str">
        <f>LEFT(TMODELO[[#This Row],[Genero]],1)</f>
        <v>F</v>
      </c>
    </row>
    <row r="1061" spans="1:12">
      <c r="A1061" t="s">
        <v>11</v>
      </c>
      <c r="B1061" t="s">
        <v>3253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031037797102.1.1.1.01</v>
      </c>
      <c r="F1061" s="42" t="s">
        <v>2482</v>
      </c>
      <c r="G1061" t="s">
        <v>656</v>
      </c>
      <c r="H1061" t="s">
        <v>186</v>
      </c>
      <c r="I1061" t="s">
        <v>1981</v>
      </c>
      <c r="J1061" t="s">
        <v>1697</v>
      </c>
      <c r="K1061" t="s">
        <v>3209</v>
      </c>
      <c r="L1061" t="str">
        <f>LEFT(TMODELO[[#This Row],[Genero]],1)</f>
        <v>F</v>
      </c>
    </row>
    <row r="1062" spans="1:12">
      <c r="A1062" t="s">
        <v>11</v>
      </c>
      <c r="B1062" t="s">
        <v>3253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031038460062.1.1.1.01</v>
      </c>
      <c r="F1062" s="42" t="s">
        <v>2467</v>
      </c>
      <c r="G1062" t="s">
        <v>495</v>
      </c>
      <c r="H1062" t="s">
        <v>130</v>
      </c>
      <c r="I1062" t="s">
        <v>348</v>
      </c>
      <c r="J1062" t="s">
        <v>1690</v>
      </c>
      <c r="K1062" t="s">
        <v>3208</v>
      </c>
      <c r="L1062" t="str">
        <f>LEFT(TMODELO[[#This Row],[Genero]],1)</f>
        <v>M</v>
      </c>
    </row>
    <row r="1063" spans="1:12">
      <c r="A1063" t="s">
        <v>11</v>
      </c>
      <c r="B1063" t="s">
        <v>3253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031038908712.1.1.1.01</v>
      </c>
      <c r="F1063" s="42" t="s">
        <v>2437</v>
      </c>
      <c r="G1063" t="s">
        <v>468</v>
      </c>
      <c r="H1063" t="s">
        <v>97</v>
      </c>
      <c r="I1063" t="s">
        <v>348</v>
      </c>
      <c r="J1063" t="s">
        <v>1690</v>
      </c>
      <c r="K1063" t="s">
        <v>3208</v>
      </c>
      <c r="L1063" t="str">
        <f>LEFT(TMODELO[[#This Row],[Genero]],1)</f>
        <v>M</v>
      </c>
    </row>
    <row r="1064" spans="1:12">
      <c r="A1064" t="s">
        <v>11</v>
      </c>
      <c r="B1064" t="s">
        <v>3253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031038977932.1.1.1.01</v>
      </c>
      <c r="F1064" s="42" t="s">
        <v>2405</v>
      </c>
      <c r="G1064" t="s">
        <v>440</v>
      </c>
      <c r="H1064" t="s">
        <v>441</v>
      </c>
      <c r="I1064" t="s">
        <v>348</v>
      </c>
      <c r="J1064" t="s">
        <v>1690</v>
      </c>
      <c r="K1064" t="s">
        <v>3208</v>
      </c>
      <c r="L1064" t="str">
        <f>LEFT(TMODELO[[#This Row],[Genero]],1)</f>
        <v>M</v>
      </c>
    </row>
    <row r="1065" spans="1:12">
      <c r="A1065" t="s">
        <v>11</v>
      </c>
      <c r="B1065" t="s">
        <v>3253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031040920302.1.1.1.01</v>
      </c>
      <c r="F1065" s="42" t="s">
        <v>2484</v>
      </c>
      <c r="G1065" t="s">
        <v>515</v>
      </c>
      <c r="H1065" t="s">
        <v>8</v>
      </c>
      <c r="I1065" t="s">
        <v>348</v>
      </c>
      <c r="J1065" t="s">
        <v>1690</v>
      </c>
      <c r="K1065" t="s">
        <v>3209</v>
      </c>
      <c r="L1065" t="str">
        <f>LEFT(TMODELO[[#This Row],[Genero]],1)</f>
        <v>F</v>
      </c>
    </row>
    <row r="1066" spans="1:12">
      <c r="A1066" t="s">
        <v>11</v>
      </c>
      <c r="B1066" t="s">
        <v>3253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031046078292.1.1.1.01</v>
      </c>
      <c r="F1066" s="42" t="s">
        <v>1521</v>
      </c>
      <c r="G1066" t="s">
        <v>591</v>
      </c>
      <c r="H1066" t="s">
        <v>592</v>
      </c>
      <c r="I1066" t="s">
        <v>348</v>
      </c>
      <c r="J1066" t="s">
        <v>1690</v>
      </c>
      <c r="K1066" t="s">
        <v>3208</v>
      </c>
      <c r="L1066" t="str">
        <f>LEFT(TMODELO[[#This Row],[Genero]],1)</f>
        <v>M</v>
      </c>
    </row>
    <row r="1067" spans="1:12">
      <c r="A1067" t="s">
        <v>11</v>
      </c>
      <c r="B1067" t="s">
        <v>3253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031049975762.1.1.1.01</v>
      </c>
      <c r="F1067" s="42" t="s">
        <v>2427</v>
      </c>
      <c r="G1067" t="s">
        <v>460</v>
      </c>
      <c r="H1067" t="s">
        <v>387</v>
      </c>
      <c r="I1067" t="s">
        <v>348</v>
      </c>
      <c r="J1067" t="s">
        <v>1690</v>
      </c>
      <c r="K1067" t="s">
        <v>3208</v>
      </c>
      <c r="L1067" t="str">
        <f>LEFT(TMODELO[[#This Row],[Genero]],1)</f>
        <v>M</v>
      </c>
    </row>
    <row r="1068" spans="1:12">
      <c r="A1068" t="s">
        <v>11</v>
      </c>
      <c r="B1068" t="s">
        <v>3253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031050790282.1.1.1.01</v>
      </c>
      <c r="F1068" s="42" t="s">
        <v>1447</v>
      </c>
      <c r="G1068" t="s">
        <v>443</v>
      </c>
      <c r="H1068" t="s">
        <v>387</v>
      </c>
      <c r="I1068" t="s">
        <v>348</v>
      </c>
      <c r="J1068" t="s">
        <v>1690</v>
      </c>
      <c r="K1068" t="s">
        <v>3208</v>
      </c>
      <c r="L1068" t="str">
        <f>LEFT(TMODELO[[#This Row],[Genero]],1)</f>
        <v>M</v>
      </c>
    </row>
    <row r="1069" spans="1:12">
      <c r="A1069" t="s">
        <v>11</v>
      </c>
      <c r="B1069" t="s">
        <v>3253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032003609352.1.1.1.01</v>
      </c>
      <c r="F1069" s="42" t="s">
        <v>2355</v>
      </c>
      <c r="G1069" t="s">
        <v>386</v>
      </c>
      <c r="H1069" t="s">
        <v>387</v>
      </c>
      <c r="I1069" t="s">
        <v>348</v>
      </c>
      <c r="J1069" t="s">
        <v>1690</v>
      </c>
      <c r="K1069" t="s">
        <v>3209</v>
      </c>
      <c r="L1069" t="str">
        <f>LEFT(TMODELO[[#This Row],[Genero]],1)</f>
        <v>F</v>
      </c>
    </row>
    <row r="1070" spans="1:12">
      <c r="A1070" t="s">
        <v>11</v>
      </c>
      <c r="B1070" t="s">
        <v>3253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033001461272.1.1.1.01</v>
      </c>
      <c r="F1070" s="42" t="s">
        <v>1466</v>
      </c>
      <c r="G1070" t="s">
        <v>824</v>
      </c>
      <c r="H1070" t="s">
        <v>825</v>
      </c>
      <c r="I1070" t="s">
        <v>819</v>
      </c>
      <c r="J1070" t="s">
        <v>1725</v>
      </c>
      <c r="K1070" t="s">
        <v>3209</v>
      </c>
      <c r="L1070" t="str">
        <f>LEFT(TMODELO[[#This Row],[Genero]],1)</f>
        <v>F</v>
      </c>
    </row>
    <row r="1071" spans="1:12">
      <c r="A1071" t="s">
        <v>11</v>
      </c>
      <c r="B1071" t="s">
        <v>3253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035001879622.1.1.1.01</v>
      </c>
      <c r="F1071" s="42" t="s">
        <v>2452</v>
      </c>
      <c r="G1071" t="s">
        <v>478</v>
      </c>
      <c r="H1071" t="s">
        <v>130</v>
      </c>
      <c r="I1071" t="s">
        <v>348</v>
      </c>
      <c r="J1071" t="s">
        <v>1690</v>
      </c>
      <c r="K1071" t="s">
        <v>3208</v>
      </c>
      <c r="L1071" t="str">
        <f>LEFT(TMODELO[[#This Row],[Genero]],1)</f>
        <v>M</v>
      </c>
    </row>
    <row r="1072" spans="1:12">
      <c r="A1072" t="s">
        <v>11</v>
      </c>
      <c r="B1072" t="s">
        <v>3253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037000799512.1.1.1.01</v>
      </c>
      <c r="F1072" s="42" t="s">
        <v>2536</v>
      </c>
      <c r="G1072" t="s">
        <v>670</v>
      </c>
      <c r="H1072" t="s">
        <v>644</v>
      </c>
      <c r="I1072" t="s">
        <v>1981</v>
      </c>
      <c r="J1072" t="s">
        <v>1697</v>
      </c>
      <c r="K1072" t="s">
        <v>3208</v>
      </c>
      <c r="L1072" t="str">
        <f>LEFT(TMODELO[[#This Row],[Genero]],1)</f>
        <v>M</v>
      </c>
    </row>
    <row r="1073" spans="1:12">
      <c r="A1073" t="s">
        <v>11</v>
      </c>
      <c r="B1073" t="s">
        <v>3253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037001679882.1.1.1.01</v>
      </c>
      <c r="F1073" s="42" t="s">
        <v>2393</v>
      </c>
      <c r="G1073" t="s">
        <v>1277</v>
      </c>
      <c r="H1073" t="s">
        <v>441</v>
      </c>
      <c r="I1073" t="s">
        <v>348</v>
      </c>
      <c r="J1073" t="s">
        <v>1690</v>
      </c>
      <c r="K1073" t="s">
        <v>3208</v>
      </c>
      <c r="L1073" t="str">
        <f>LEFT(TMODELO[[#This Row],[Genero]],1)</f>
        <v>M</v>
      </c>
    </row>
    <row r="1074" spans="1:12">
      <c r="A1074" t="s">
        <v>11</v>
      </c>
      <c r="B1074" t="s">
        <v>3253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037004599482.1.1.1.01</v>
      </c>
      <c r="F1074" s="42" t="s">
        <v>2446</v>
      </c>
      <c r="G1074" t="s">
        <v>474</v>
      </c>
      <c r="H1074" t="s">
        <v>214</v>
      </c>
      <c r="I1074" t="s">
        <v>348</v>
      </c>
      <c r="J1074" t="s">
        <v>1690</v>
      </c>
      <c r="K1074" t="s">
        <v>3209</v>
      </c>
      <c r="L1074" t="str">
        <f>LEFT(TMODELO[[#This Row],[Genero]],1)</f>
        <v>F</v>
      </c>
    </row>
    <row r="1075" spans="1:12">
      <c r="A1075" t="s">
        <v>11</v>
      </c>
      <c r="B1075" t="s">
        <v>3253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037006908802.1.1.1.01</v>
      </c>
      <c r="F1075" s="42" t="s">
        <v>2564</v>
      </c>
      <c r="G1075" t="s">
        <v>2027</v>
      </c>
      <c r="H1075" t="s">
        <v>10</v>
      </c>
      <c r="I1075" t="s">
        <v>348</v>
      </c>
      <c r="J1075" t="s">
        <v>1690</v>
      </c>
      <c r="K1075" t="s">
        <v>3209</v>
      </c>
      <c r="L1075" t="str">
        <f>LEFT(TMODELO[[#This Row],[Genero]],1)</f>
        <v>F</v>
      </c>
    </row>
    <row r="1076" spans="1:12">
      <c r="A1076" t="s">
        <v>11</v>
      </c>
      <c r="B1076" t="s">
        <v>3253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037008251302.1.1.1.01</v>
      </c>
      <c r="F1076" s="42" t="s">
        <v>2490</v>
      </c>
      <c r="G1076" t="s">
        <v>660</v>
      </c>
      <c r="H1076" t="s">
        <v>10</v>
      </c>
      <c r="I1076" t="s">
        <v>1981</v>
      </c>
      <c r="J1076" t="s">
        <v>1697</v>
      </c>
      <c r="K1076" t="s">
        <v>3209</v>
      </c>
      <c r="L1076" t="str">
        <f>LEFT(TMODELO[[#This Row],[Genero]],1)</f>
        <v>F</v>
      </c>
    </row>
    <row r="1077" spans="1:12">
      <c r="A1077" t="s">
        <v>11</v>
      </c>
      <c r="B1077" t="s">
        <v>3253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037010558282.1.1.1.01</v>
      </c>
      <c r="F1077" s="42" t="s">
        <v>2334</v>
      </c>
      <c r="G1077" t="s">
        <v>2023</v>
      </c>
      <c r="H1077" t="s">
        <v>387</v>
      </c>
      <c r="I1077" t="s">
        <v>348</v>
      </c>
      <c r="J1077" t="s">
        <v>1690</v>
      </c>
      <c r="K1077" t="s">
        <v>3209</v>
      </c>
      <c r="L1077" t="str">
        <f>LEFT(TMODELO[[#This Row],[Genero]],1)</f>
        <v>F</v>
      </c>
    </row>
    <row r="1078" spans="1:12">
      <c r="A1078" t="s">
        <v>11</v>
      </c>
      <c r="B1078" t="s">
        <v>3253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038001779942.1.1.1.01</v>
      </c>
      <c r="F1078" s="42" t="s">
        <v>2533</v>
      </c>
      <c r="G1078" t="s">
        <v>562</v>
      </c>
      <c r="H1078" t="s">
        <v>369</v>
      </c>
      <c r="I1078" t="s">
        <v>348</v>
      </c>
      <c r="J1078" t="s">
        <v>1690</v>
      </c>
      <c r="K1078" t="s">
        <v>3209</v>
      </c>
      <c r="L1078" t="str">
        <f>LEFT(TMODELO[[#This Row],[Genero]],1)</f>
        <v>F</v>
      </c>
    </row>
    <row r="1079" spans="1:12">
      <c r="A1079" t="s">
        <v>11</v>
      </c>
      <c r="B1079" t="s">
        <v>3253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040000149792.1.1.1.01</v>
      </c>
      <c r="F1079" s="42" t="s">
        <v>2341</v>
      </c>
      <c r="G1079" t="s">
        <v>1252</v>
      </c>
      <c r="H1079" t="s">
        <v>130</v>
      </c>
      <c r="I1079" t="s">
        <v>1981</v>
      </c>
      <c r="J1079" t="s">
        <v>1697</v>
      </c>
      <c r="K1079" t="s">
        <v>3208</v>
      </c>
      <c r="L1079" t="str">
        <f>LEFT(TMODELO[[#This Row],[Genero]],1)</f>
        <v>M</v>
      </c>
    </row>
    <row r="1080" spans="1:12">
      <c r="A1080" t="s">
        <v>11</v>
      </c>
      <c r="B1080" t="s">
        <v>3253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040000157032.1.1.1.01</v>
      </c>
      <c r="F1080" s="42" t="s">
        <v>2542</v>
      </c>
      <c r="G1080" t="s">
        <v>674</v>
      </c>
      <c r="H1080" t="s">
        <v>97</v>
      </c>
      <c r="I1080" t="s">
        <v>1981</v>
      </c>
      <c r="J1080" t="s">
        <v>1697</v>
      </c>
      <c r="K1080" t="s">
        <v>3208</v>
      </c>
      <c r="L1080" t="str">
        <f>LEFT(TMODELO[[#This Row],[Genero]],1)</f>
        <v>M</v>
      </c>
    </row>
    <row r="1081" spans="1:12">
      <c r="A1081" t="s">
        <v>11</v>
      </c>
      <c r="B1081" t="s">
        <v>3253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040000160162.1.1.1.01</v>
      </c>
      <c r="F1081" s="42" t="s">
        <v>2515</v>
      </c>
      <c r="G1081" t="s">
        <v>1261</v>
      </c>
      <c r="H1081" t="s">
        <v>130</v>
      </c>
      <c r="I1081" t="s">
        <v>1981</v>
      </c>
      <c r="J1081" t="s">
        <v>1697</v>
      </c>
      <c r="K1081" t="s">
        <v>3208</v>
      </c>
      <c r="L1081" t="str">
        <f>LEFT(TMODELO[[#This Row],[Genero]],1)</f>
        <v>M</v>
      </c>
    </row>
    <row r="1082" spans="1:12">
      <c r="A1082" t="s">
        <v>11</v>
      </c>
      <c r="B1082" t="s">
        <v>3253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040000179152.1.1.1.01</v>
      </c>
      <c r="F1082" s="42" t="s">
        <v>2563</v>
      </c>
      <c r="G1082" t="s">
        <v>1263</v>
      </c>
      <c r="H1082" t="s">
        <v>10</v>
      </c>
      <c r="I1082" t="s">
        <v>1981</v>
      </c>
      <c r="J1082" t="s">
        <v>1697</v>
      </c>
      <c r="K1082" t="s">
        <v>3209</v>
      </c>
      <c r="L1082" t="str">
        <f>LEFT(TMODELO[[#This Row],[Genero]],1)</f>
        <v>F</v>
      </c>
    </row>
    <row r="1083" spans="1:12">
      <c r="A1083" t="s">
        <v>11</v>
      </c>
      <c r="B1083" t="s">
        <v>3253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040000179232.1.1.1.01</v>
      </c>
      <c r="F1083" s="42" t="s">
        <v>2376</v>
      </c>
      <c r="G1083" t="s">
        <v>1254</v>
      </c>
      <c r="H1083" t="s">
        <v>441</v>
      </c>
      <c r="I1083" t="s">
        <v>1981</v>
      </c>
      <c r="J1083" t="s">
        <v>1697</v>
      </c>
      <c r="K1083" t="s">
        <v>3208</v>
      </c>
      <c r="L1083" t="str">
        <f>LEFT(TMODELO[[#This Row],[Genero]],1)</f>
        <v>M</v>
      </c>
    </row>
    <row r="1084" spans="1:12">
      <c r="A1084" t="s">
        <v>11</v>
      </c>
      <c r="B1084" t="s">
        <v>3253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040000748332.1.1.1.01</v>
      </c>
      <c r="F1084" s="42" t="s">
        <v>2525</v>
      </c>
      <c r="G1084" t="s">
        <v>669</v>
      </c>
      <c r="H1084" t="s">
        <v>130</v>
      </c>
      <c r="I1084" t="s">
        <v>1981</v>
      </c>
      <c r="J1084" t="s">
        <v>1697</v>
      </c>
      <c r="K1084" t="s">
        <v>3208</v>
      </c>
      <c r="L1084" t="str">
        <f>LEFT(TMODELO[[#This Row],[Genero]],1)</f>
        <v>M</v>
      </c>
    </row>
    <row r="1085" spans="1:12">
      <c r="A1085" t="s">
        <v>11</v>
      </c>
      <c r="B1085" t="s">
        <v>3253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040000915222.1.1.1.01</v>
      </c>
      <c r="F1085" s="42" t="s">
        <v>2407</v>
      </c>
      <c r="G1085" t="s">
        <v>1630</v>
      </c>
      <c r="H1085" t="s">
        <v>27</v>
      </c>
      <c r="I1085" t="s">
        <v>1981</v>
      </c>
      <c r="J1085" t="s">
        <v>1697</v>
      </c>
      <c r="K1085" t="s">
        <v>3208</v>
      </c>
      <c r="L1085" t="str">
        <f>LEFT(TMODELO[[#This Row],[Genero]],1)</f>
        <v>M</v>
      </c>
    </row>
    <row r="1086" spans="1:12">
      <c r="A1086" t="s">
        <v>11</v>
      </c>
      <c r="B1086" t="s">
        <v>3253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040001041762.1.1.1.01</v>
      </c>
      <c r="F1086" s="42" t="s">
        <v>2497</v>
      </c>
      <c r="G1086" t="s">
        <v>1259</v>
      </c>
      <c r="H1086" t="s">
        <v>1260</v>
      </c>
      <c r="I1086" t="s">
        <v>1981</v>
      </c>
      <c r="J1086" t="s">
        <v>1697</v>
      </c>
      <c r="K1086" t="s">
        <v>3208</v>
      </c>
      <c r="L1086" t="str">
        <f>LEFT(TMODELO[[#This Row],[Genero]],1)</f>
        <v>M</v>
      </c>
    </row>
    <row r="1087" spans="1:12">
      <c r="A1087" t="s">
        <v>11</v>
      </c>
      <c r="B1087" t="s">
        <v>3253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040001090432.1.1.1.01</v>
      </c>
      <c r="F1087" s="42" t="s">
        <v>2424</v>
      </c>
      <c r="G1087" t="s">
        <v>1257</v>
      </c>
      <c r="H1087" t="s">
        <v>369</v>
      </c>
      <c r="I1087" t="s">
        <v>1981</v>
      </c>
      <c r="J1087" t="s">
        <v>1697</v>
      </c>
      <c r="K1087" t="s">
        <v>3209</v>
      </c>
      <c r="L1087" t="str">
        <f>LEFT(TMODELO[[#This Row],[Genero]],1)</f>
        <v>F</v>
      </c>
    </row>
    <row r="1088" spans="1:12">
      <c r="A1088" t="s">
        <v>11</v>
      </c>
      <c r="B1088" t="s">
        <v>3253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040001166912.1.1.1.01</v>
      </c>
      <c r="F1088" s="42" t="s">
        <v>2333</v>
      </c>
      <c r="G1088" t="s">
        <v>1251</v>
      </c>
      <c r="H1088" t="s">
        <v>8</v>
      </c>
      <c r="I1088" t="s">
        <v>1981</v>
      </c>
      <c r="J1088" t="s">
        <v>1697</v>
      </c>
      <c r="K1088" t="s">
        <v>3209</v>
      </c>
      <c r="L1088" t="str">
        <f>LEFT(TMODELO[[#This Row],[Genero]],1)</f>
        <v>F</v>
      </c>
    </row>
    <row r="1089" spans="1:12">
      <c r="A1089" t="s">
        <v>11</v>
      </c>
      <c r="B1089" t="s">
        <v>3253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040001249432.1.1.1.01</v>
      </c>
      <c r="F1089" s="42" t="s">
        <v>2480</v>
      </c>
      <c r="G1089" t="s">
        <v>1258</v>
      </c>
      <c r="H1089" t="s">
        <v>8</v>
      </c>
      <c r="I1089" t="s">
        <v>1981</v>
      </c>
      <c r="J1089" t="s">
        <v>1697</v>
      </c>
      <c r="K1089" t="s">
        <v>3209</v>
      </c>
      <c r="L1089" t="str">
        <f>LEFT(TMODELO[[#This Row],[Genero]],1)</f>
        <v>F</v>
      </c>
    </row>
    <row r="1090" spans="1:12">
      <c r="A1090" t="s">
        <v>11</v>
      </c>
      <c r="B1090" t="s">
        <v>3253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040001384302.1.1.1.01</v>
      </c>
      <c r="F1090" s="42" t="s">
        <v>2528</v>
      </c>
      <c r="G1090" t="s">
        <v>1632</v>
      </c>
      <c r="H1090" t="s">
        <v>27</v>
      </c>
      <c r="I1090" t="s">
        <v>1981</v>
      </c>
      <c r="J1090" t="s">
        <v>1697</v>
      </c>
      <c r="K1090" t="s">
        <v>3208</v>
      </c>
      <c r="L1090" t="str">
        <f>LEFT(TMODELO[[#This Row],[Genero]],1)</f>
        <v>M</v>
      </c>
    </row>
    <row r="1091" spans="1:12">
      <c r="A1091" t="s">
        <v>11</v>
      </c>
      <c r="B1091" t="s">
        <v>3253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040001390242.1.1.1.01</v>
      </c>
      <c r="F1091" s="42" t="s">
        <v>2395</v>
      </c>
      <c r="G1091" t="s">
        <v>1256</v>
      </c>
      <c r="H1091" t="s">
        <v>68</v>
      </c>
      <c r="I1091" t="s">
        <v>1981</v>
      </c>
      <c r="J1091" t="s">
        <v>1697</v>
      </c>
      <c r="K1091" t="s">
        <v>3208</v>
      </c>
      <c r="L1091" t="str">
        <f>LEFT(TMODELO[[#This Row],[Genero]],1)</f>
        <v>M</v>
      </c>
    </row>
    <row r="1092" spans="1:12">
      <c r="A1092" t="s">
        <v>11</v>
      </c>
      <c r="B1092" t="s">
        <v>3253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040001425982.1.1.1.01</v>
      </c>
      <c r="F1092" s="42" t="s">
        <v>2387</v>
      </c>
      <c r="G1092" t="s">
        <v>1255</v>
      </c>
      <c r="H1092" t="s">
        <v>27</v>
      </c>
      <c r="I1092" t="s">
        <v>1981</v>
      </c>
      <c r="J1092" t="s">
        <v>1697</v>
      </c>
      <c r="K1092" t="s">
        <v>3208</v>
      </c>
      <c r="L1092" t="str">
        <f>LEFT(TMODELO[[#This Row],[Genero]],1)</f>
        <v>M</v>
      </c>
    </row>
    <row r="1093" spans="1:12">
      <c r="A1093" t="s">
        <v>11</v>
      </c>
      <c r="B1093" t="s">
        <v>3253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040001430182.1.1.1.01</v>
      </c>
      <c r="F1093" s="42" t="s">
        <v>2353</v>
      </c>
      <c r="G1093" t="s">
        <v>1253</v>
      </c>
      <c r="H1093" t="s">
        <v>27</v>
      </c>
      <c r="I1093" t="s">
        <v>1981</v>
      </c>
      <c r="J1093" t="s">
        <v>1697</v>
      </c>
      <c r="K1093" t="s">
        <v>3208</v>
      </c>
      <c r="L1093" t="str">
        <f>LEFT(TMODELO[[#This Row],[Genero]],1)</f>
        <v>M</v>
      </c>
    </row>
    <row r="1094" spans="1:12">
      <c r="A1094" t="s">
        <v>11</v>
      </c>
      <c r="B1094" t="s">
        <v>3253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041001362192.1.1.1.01</v>
      </c>
      <c r="F1094" s="42" t="s">
        <v>2587</v>
      </c>
      <c r="G1094" t="s">
        <v>615</v>
      </c>
      <c r="H1094" t="s">
        <v>616</v>
      </c>
      <c r="I1094" t="s">
        <v>1979</v>
      </c>
      <c r="J1094" t="s">
        <v>1702</v>
      </c>
      <c r="K1094" t="s">
        <v>3208</v>
      </c>
      <c r="L1094" t="str">
        <f>LEFT(TMODELO[[#This Row],[Genero]],1)</f>
        <v>M</v>
      </c>
    </row>
    <row r="1095" spans="1:12">
      <c r="A1095" t="s">
        <v>11</v>
      </c>
      <c r="B1095" t="s">
        <v>3253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042000517062.1.1.1.01</v>
      </c>
      <c r="F1095" s="42" t="s">
        <v>2547</v>
      </c>
      <c r="G1095" t="s">
        <v>1809</v>
      </c>
      <c r="H1095" t="s">
        <v>441</v>
      </c>
      <c r="I1095" t="s">
        <v>1981</v>
      </c>
      <c r="J1095" t="s">
        <v>1697</v>
      </c>
      <c r="K1095" t="s">
        <v>3208</v>
      </c>
      <c r="L1095" t="str">
        <f>LEFT(TMODELO[[#This Row],[Genero]],1)</f>
        <v>M</v>
      </c>
    </row>
    <row r="1096" spans="1:12">
      <c r="A1096" t="s">
        <v>11</v>
      </c>
      <c r="B1096" t="s">
        <v>3253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044000738642.1.1.1.01</v>
      </c>
      <c r="F1096" s="42" t="s">
        <v>2498</v>
      </c>
      <c r="G1096" t="s">
        <v>534</v>
      </c>
      <c r="H1096" t="s">
        <v>8</v>
      </c>
      <c r="I1096" t="s">
        <v>348</v>
      </c>
      <c r="J1096" t="s">
        <v>1690</v>
      </c>
      <c r="K1096" t="s">
        <v>3208</v>
      </c>
      <c r="L1096" t="str">
        <f>LEFT(TMODELO[[#This Row],[Genero]],1)</f>
        <v>M</v>
      </c>
    </row>
    <row r="1097" spans="1:12">
      <c r="A1097" t="s">
        <v>11</v>
      </c>
      <c r="B1097" t="s">
        <v>3253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044000951802.1.1.1.01</v>
      </c>
      <c r="F1097" s="42" t="s">
        <v>2338</v>
      </c>
      <c r="G1097" t="s">
        <v>374</v>
      </c>
      <c r="H1097" t="s">
        <v>130</v>
      </c>
      <c r="I1097" t="s">
        <v>348</v>
      </c>
      <c r="J1097" t="s">
        <v>1690</v>
      </c>
      <c r="K1097" t="s">
        <v>3208</v>
      </c>
      <c r="L1097" t="str">
        <f>LEFT(TMODELO[[#This Row],[Genero]],1)</f>
        <v>M</v>
      </c>
    </row>
    <row r="1098" spans="1:12">
      <c r="A1098" t="s">
        <v>11</v>
      </c>
      <c r="B1098" t="s">
        <v>3253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047001999222.1.1.1.01</v>
      </c>
      <c r="F1098" s="42" t="s">
        <v>1418</v>
      </c>
      <c r="G1098" t="s">
        <v>376</v>
      </c>
      <c r="H1098" t="s">
        <v>377</v>
      </c>
      <c r="I1098" t="s">
        <v>348</v>
      </c>
      <c r="J1098" t="s">
        <v>1690</v>
      </c>
      <c r="K1098" t="s">
        <v>3209</v>
      </c>
      <c r="L1098" t="str">
        <f>LEFT(TMODELO[[#This Row],[Genero]],1)</f>
        <v>F</v>
      </c>
    </row>
    <row r="1099" spans="1:12">
      <c r="A1099" t="s">
        <v>11</v>
      </c>
      <c r="B1099" t="s">
        <v>3253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047013395272.1.1.1.01</v>
      </c>
      <c r="F1099" s="42" t="s">
        <v>2438</v>
      </c>
      <c r="G1099" t="s">
        <v>1811</v>
      </c>
      <c r="H1099" t="s">
        <v>27</v>
      </c>
      <c r="I1099" t="s">
        <v>1981</v>
      </c>
      <c r="J1099" t="s">
        <v>1697</v>
      </c>
      <c r="K1099" t="s">
        <v>3208</v>
      </c>
      <c r="L1099" t="str">
        <f>LEFT(TMODELO[[#This Row],[Genero]],1)</f>
        <v>M</v>
      </c>
    </row>
    <row r="1100" spans="1:12">
      <c r="A1100" t="s">
        <v>11</v>
      </c>
      <c r="B1100" t="s">
        <v>3253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047016704832.1.1.1.01</v>
      </c>
      <c r="F1100" s="42" t="s">
        <v>2451</v>
      </c>
      <c r="G1100" t="s">
        <v>1812</v>
      </c>
      <c r="H1100" t="s">
        <v>27</v>
      </c>
      <c r="I1100" t="s">
        <v>1981</v>
      </c>
      <c r="J1100" t="s">
        <v>1697</v>
      </c>
      <c r="K1100" t="s">
        <v>3208</v>
      </c>
      <c r="L1100" t="str">
        <f>LEFT(TMODELO[[#This Row],[Genero]],1)</f>
        <v>M</v>
      </c>
    </row>
    <row r="1101" spans="1:12">
      <c r="A1101" t="s">
        <v>11</v>
      </c>
      <c r="B1101" t="s">
        <v>3253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047020631262.1.1.1.01</v>
      </c>
      <c r="F1101" s="42" t="s">
        <v>2574</v>
      </c>
      <c r="G1101" t="s">
        <v>677</v>
      </c>
      <c r="H1101" t="s">
        <v>8</v>
      </c>
      <c r="I1101" t="s">
        <v>1981</v>
      </c>
      <c r="J1101" t="s">
        <v>1697</v>
      </c>
      <c r="K1101" t="s">
        <v>3208</v>
      </c>
      <c r="L1101" t="str">
        <f>LEFT(TMODELO[[#This Row],[Genero]],1)</f>
        <v>M</v>
      </c>
    </row>
    <row r="1102" spans="1:12">
      <c r="A1102" t="s">
        <v>11</v>
      </c>
      <c r="B1102" t="s">
        <v>3253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049000728122.1.1.1.01</v>
      </c>
      <c r="F1102" s="42" t="s">
        <v>2443</v>
      </c>
      <c r="G1102" t="s">
        <v>318</v>
      </c>
      <c r="H1102" t="s">
        <v>27</v>
      </c>
      <c r="I1102" t="s">
        <v>1981</v>
      </c>
      <c r="J1102" t="s">
        <v>1697</v>
      </c>
      <c r="K1102" t="s">
        <v>3208</v>
      </c>
      <c r="L1102" t="str">
        <f>LEFT(TMODELO[[#This Row],[Genero]],1)</f>
        <v>M</v>
      </c>
    </row>
    <row r="1103" spans="1:12">
      <c r="A1103" t="s">
        <v>11</v>
      </c>
      <c r="B1103" t="s">
        <v>3253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049002854142.1.1.1.01</v>
      </c>
      <c r="F1103" s="42" t="s">
        <v>2548</v>
      </c>
      <c r="G1103" t="s">
        <v>575</v>
      </c>
      <c r="H1103" t="s">
        <v>130</v>
      </c>
      <c r="I1103" t="s">
        <v>348</v>
      </c>
      <c r="J1103" t="s">
        <v>1690</v>
      </c>
      <c r="K1103" t="s">
        <v>3208</v>
      </c>
      <c r="L1103" t="str">
        <f>LEFT(TMODELO[[#This Row],[Genero]],1)</f>
        <v>M</v>
      </c>
    </row>
    <row r="1104" spans="1:12">
      <c r="A1104" t="s">
        <v>11</v>
      </c>
      <c r="B1104" t="s">
        <v>3253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049003478182.1.1.1.01</v>
      </c>
      <c r="F1104" s="42" t="s">
        <v>1472</v>
      </c>
      <c r="G1104" t="s">
        <v>259</v>
      </c>
      <c r="H1104" t="s">
        <v>260</v>
      </c>
      <c r="I1104" t="s">
        <v>1992</v>
      </c>
      <c r="J1104" t="s">
        <v>1743</v>
      </c>
      <c r="K1104" t="s">
        <v>3209</v>
      </c>
      <c r="L1104" t="str">
        <f>LEFT(TMODELO[[#This Row],[Genero]],1)</f>
        <v>F</v>
      </c>
    </row>
    <row r="1105" spans="1:12">
      <c r="A1105" t="s">
        <v>11</v>
      </c>
      <c r="B1105" t="s">
        <v>3253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049004393832.1.1.1.01</v>
      </c>
      <c r="F1105" s="42" t="s">
        <v>2358</v>
      </c>
      <c r="G1105" t="s">
        <v>389</v>
      </c>
      <c r="H1105" t="s">
        <v>130</v>
      </c>
      <c r="I1105" t="s">
        <v>348</v>
      </c>
      <c r="J1105" t="s">
        <v>1690</v>
      </c>
      <c r="K1105" t="s">
        <v>3208</v>
      </c>
      <c r="L1105" t="str">
        <f>LEFT(TMODELO[[#This Row],[Genero]],1)</f>
        <v>M</v>
      </c>
    </row>
    <row r="1106" spans="1:12">
      <c r="A1106" t="s">
        <v>11</v>
      </c>
      <c r="B1106" t="s">
        <v>3253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053000263322.1.1.1.01</v>
      </c>
      <c r="F1106" s="42" t="s">
        <v>2331</v>
      </c>
      <c r="G1106" t="s">
        <v>370</v>
      </c>
      <c r="H1106" t="s">
        <v>371</v>
      </c>
      <c r="I1106" t="s">
        <v>348</v>
      </c>
      <c r="J1106" t="s">
        <v>1690</v>
      </c>
      <c r="K1106" t="s">
        <v>3209</v>
      </c>
      <c r="L1106" t="str">
        <f>LEFT(TMODELO[[#This Row],[Genero]],1)</f>
        <v>F</v>
      </c>
    </row>
    <row r="1107" spans="1:12">
      <c r="A1107" t="s">
        <v>11</v>
      </c>
      <c r="B1107" t="s">
        <v>3253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054001433912.1.1.1.01</v>
      </c>
      <c r="F1107" s="42" t="s">
        <v>2385</v>
      </c>
      <c r="G1107" t="s">
        <v>1629</v>
      </c>
      <c r="H1107" t="s">
        <v>27</v>
      </c>
      <c r="I1107" t="s">
        <v>348</v>
      </c>
      <c r="J1107" t="s">
        <v>1690</v>
      </c>
      <c r="K1107" t="s">
        <v>3208</v>
      </c>
      <c r="L1107" t="str">
        <f>LEFT(TMODELO[[#This Row],[Genero]],1)</f>
        <v>M</v>
      </c>
    </row>
    <row r="1108" spans="1:12">
      <c r="A1108" t="s">
        <v>11</v>
      </c>
      <c r="B1108" t="s">
        <v>3253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054006313382.1.1.1.01</v>
      </c>
      <c r="F1108" s="42" t="s">
        <v>2332</v>
      </c>
      <c r="G1108" t="s">
        <v>1300</v>
      </c>
      <c r="H1108" t="s">
        <v>8</v>
      </c>
      <c r="I1108" t="s">
        <v>348</v>
      </c>
      <c r="J1108" t="s">
        <v>1690</v>
      </c>
      <c r="K1108" t="s">
        <v>3209</v>
      </c>
      <c r="L1108" t="str">
        <f>LEFT(TMODELO[[#This Row],[Genero]],1)</f>
        <v>F</v>
      </c>
    </row>
    <row r="1109" spans="1:12">
      <c r="A1109" t="s">
        <v>11</v>
      </c>
      <c r="B1109" t="s">
        <v>3253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054006626302.1.1.1.01</v>
      </c>
      <c r="F1109" s="42" t="s">
        <v>2519</v>
      </c>
      <c r="G1109" t="s">
        <v>3278</v>
      </c>
      <c r="H1109" t="s">
        <v>60</v>
      </c>
      <c r="I1109" t="s">
        <v>348</v>
      </c>
      <c r="J1109" t="s">
        <v>1690</v>
      </c>
      <c r="K1109" t="s">
        <v>3209</v>
      </c>
      <c r="L1109" t="str">
        <f>LEFT(TMODELO[[#This Row],[Genero]],1)</f>
        <v>F</v>
      </c>
    </row>
    <row r="1110" spans="1:12">
      <c r="A1110" t="s">
        <v>11</v>
      </c>
      <c r="B1110" t="s">
        <v>3253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054013541042.1.1.1.01</v>
      </c>
      <c r="F1110" s="42" t="s">
        <v>2488</v>
      </c>
      <c r="G1110" t="s">
        <v>691</v>
      </c>
      <c r="H1110" t="s">
        <v>55</v>
      </c>
      <c r="I1110" t="s">
        <v>348</v>
      </c>
      <c r="J1110" t="s">
        <v>1690</v>
      </c>
      <c r="K1110" t="s">
        <v>3209</v>
      </c>
      <c r="L1110" t="str">
        <f>LEFT(TMODELO[[#This Row],[Genero]],1)</f>
        <v>F</v>
      </c>
    </row>
    <row r="1111" spans="1:12">
      <c r="A1111" t="s">
        <v>11</v>
      </c>
      <c r="B1111" t="s">
        <v>3253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055003858682.1.1.1.01</v>
      </c>
      <c r="F1111" s="42" t="s">
        <v>2372</v>
      </c>
      <c r="G1111" t="s">
        <v>410</v>
      </c>
      <c r="H1111" t="s">
        <v>55</v>
      </c>
      <c r="I1111" t="s">
        <v>348</v>
      </c>
      <c r="J1111" t="s">
        <v>1690</v>
      </c>
      <c r="K1111" t="s">
        <v>3209</v>
      </c>
      <c r="L1111" t="str">
        <f>LEFT(TMODELO[[#This Row],[Genero]],1)</f>
        <v>F</v>
      </c>
    </row>
    <row r="1112" spans="1:12">
      <c r="A1112" t="s">
        <v>11</v>
      </c>
      <c r="B1112" t="s">
        <v>3253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056010157112.1.1.1.01</v>
      </c>
      <c r="F1112" s="42" t="s">
        <v>1480</v>
      </c>
      <c r="G1112" t="s">
        <v>519</v>
      </c>
      <c r="H1112" t="s">
        <v>10</v>
      </c>
      <c r="I1112" t="s">
        <v>348</v>
      </c>
      <c r="J1112" t="s">
        <v>1690</v>
      </c>
      <c r="K1112" t="s">
        <v>3209</v>
      </c>
      <c r="L1112" t="str">
        <f>LEFT(TMODELO[[#This Row],[Genero]],1)</f>
        <v>F</v>
      </c>
    </row>
    <row r="1113" spans="1:12">
      <c r="A1113" t="s">
        <v>11</v>
      </c>
      <c r="B1113" t="s">
        <v>3253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059001630302.1.1.1.01</v>
      </c>
      <c r="F1113" s="42" t="s">
        <v>2356</v>
      </c>
      <c r="G1113" t="s">
        <v>1044</v>
      </c>
      <c r="H1113" t="s">
        <v>214</v>
      </c>
      <c r="I1113" t="s">
        <v>348</v>
      </c>
      <c r="J1113" t="s">
        <v>1690</v>
      </c>
      <c r="K1113" t="s">
        <v>3209</v>
      </c>
      <c r="L1113" t="str">
        <f>LEFT(TMODELO[[#This Row],[Genero]],1)</f>
        <v>F</v>
      </c>
    </row>
    <row r="1114" spans="1:12">
      <c r="A1114" t="s">
        <v>11</v>
      </c>
      <c r="B1114" t="s">
        <v>3253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059001840282.1.1.1.01</v>
      </c>
      <c r="F1114" s="42" t="s">
        <v>2581</v>
      </c>
      <c r="G1114" t="s">
        <v>253</v>
      </c>
      <c r="H1114" t="s">
        <v>254</v>
      </c>
      <c r="I1114" t="s">
        <v>1988</v>
      </c>
      <c r="J1114" t="s">
        <v>1693</v>
      </c>
      <c r="K1114" t="s">
        <v>3208</v>
      </c>
      <c r="L1114" t="str">
        <f>LEFT(TMODELO[[#This Row],[Genero]],1)</f>
        <v>M</v>
      </c>
    </row>
    <row r="1115" spans="1:12">
      <c r="A1115" t="s">
        <v>11</v>
      </c>
      <c r="B1115" t="s">
        <v>3253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061000286762.1.1.1.01</v>
      </c>
      <c r="F1115" s="42" t="s">
        <v>2527</v>
      </c>
      <c r="G1115" t="s">
        <v>1169</v>
      </c>
      <c r="H1115" t="s">
        <v>441</v>
      </c>
      <c r="I1115" t="s">
        <v>348</v>
      </c>
      <c r="J1115" t="s">
        <v>1690</v>
      </c>
      <c r="K1115" t="s">
        <v>3208</v>
      </c>
      <c r="L1115" t="str">
        <f>LEFT(TMODELO[[#This Row],[Genero]],1)</f>
        <v>M</v>
      </c>
    </row>
    <row r="1116" spans="1:12">
      <c r="A1116" t="s">
        <v>11</v>
      </c>
      <c r="B1116" t="s">
        <v>3253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067000256502.1.1.1.01</v>
      </c>
      <c r="F1116" s="42" t="s">
        <v>1412</v>
      </c>
      <c r="G1116" t="s">
        <v>365</v>
      </c>
      <c r="H1116" t="s">
        <v>366</v>
      </c>
      <c r="I1116" t="s">
        <v>348</v>
      </c>
      <c r="J1116" t="s">
        <v>1690</v>
      </c>
      <c r="K1116" t="s">
        <v>3209</v>
      </c>
      <c r="L1116" t="str">
        <f>LEFT(TMODELO[[#This Row],[Genero]],1)</f>
        <v>F</v>
      </c>
    </row>
    <row r="1117" spans="1:12">
      <c r="A1117" t="s">
        <v>11</v>
      </c>
      <c r="B1117" t="s">
        <v>3253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071004764772.1.1.1.01</v>
      </c>
      <c r="F1117" s="42" t="s">
        <v>2475</v>
      </c>
      <c r="G1117" t="s">
        <v>504</v>
      </c>
      <c r="H1117" t="s">
        <v>32</v>
      </c>
      <c r="I1117" t="s">
        <v>348</v>
      </c>
      <c r="J1117" t="s">
        <v>1690</v>
      </c>
      <c r="K1117" t="s">
        <v>3209</v>
      </c>
      <c r="L1117" t="str">
        <f>LEFT(TMODELO[[#This Row],[Genero]],1)</f>
        <v>F</v>
      </c>
    </row>
    <row r="1118" spans="1:12">
      <c r="A1118" t="s">
        <v>11</v>
      </c>
      <c r="B1118" t="s">
        <v>3253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073000496782.1.1.1.01</v>
      </c>
      <c r="F1118" s="42" t="s">
        <v>2450</v>
      </c>
      <c r="G1118" t="s">
        <v>649</v>
      </c>
      <c r="H1118" t="s">
        <v>27</v>
      </c>
      <c r="I1118" t="s">
        <v>1981</v>
      </c>
      <c r="J1118" t="s">
        <v>1697</v>
      </c>
      <c r="K1118" t="s">
        <v>3208</v>
      </c>
      <c r="L1118" t="str">
        <f>LEFT(TMODELO[[#This Row],[Genero]],1)</f>
        <v>M</v>
      </c>
    </row>
    <row r="1119" spans="1:12">
      <c r="A1119" t="s">
        <v>11</v>
      </c>
      <c r="B1119" t="s">
        <v>3253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078001250022.1.1.1.01</v>
      </c>
      <c r="F1119" s="42" t="s">
        <v>2565</v>
      </c>
      <c r="G1119" t="s">
        <v>1281</v>
      </c>
      <c r="H1119" t="s">
        <v>30</v>
      </c>
      <c r="I1119" t="s">
        <v>348</v>
      </c>
      <c r="J1119" t="s">
        <v>1690</v>
      </c>
      <c r="K1119" t="s">
        <v>3208</v>
      </c>
      <c r="L1119" t="str">
        <f>LEFT(TMODELO[[#This Row],[Genero]],1)</f>
        <v>M</v>
      </c>
    </row>
    <row r="1120" spans="1:12">
      <c r="A1120" t="s">
        <v>11</v>
      </c>
      <c r="B1120" t="s">
        <v>3253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082002580622.1.1.1.01</v>
      </c>
      <c r="F1120" s="42" t="s">
        <v>2544</v>
      </c>
      <c r="G1120" t="s">
        <v>1214</v>
      </c>
      <c r="H1120" t="s">
        <v>214</v>
      </c>
      <c r="I1120" t="s">
        <v>348</v>
      </c>
      <c r="J1120" t="s">
        <v>1690</v>
      </c>
      <c r="K1120" t="s">
        <v>3209</v>
      </c>
      <c r="L1120" t="str">
        <f>LEFT(TMODELO[[#This Row],[Genero]],1)</f>
        <v>F</v>
      </c>
    </row>
    <row r="1121" spans="1:12">
      <c r="A1121" t="s">
        <v>11</v>
      </c>
      <c r="B1121" t="s">
        <v>3253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085000090662.1.1.1.01</v>
      </c>
      <c r="F1121" s="42" t="s">
        <v>2517</v>
      </c>
      <c r="G1121" t="s">
        <v>551</v>
      </c>
      <c r="H1121" t="s">
        <v>130</v>
      </c>
      <c r="I1121" t="s">
        <v>348</v>
      </c>
      <c r="J1121" t="s">
        <v>1690</v>
      </c>
      <c r="K1121" t="s">
        <v>3208</v>
      </c>
      <c r="L1121" t="str">
        <f>LEFT(TMODELO[[#This Row],[Genero]],1)</f>
        <v>M</v>
      </c>
    </row>
    <row r="1122" spans="1:12">
      <c r="A1122" t="s">
        <v>11</v>
      </c>
      <c r="B1122" t="s">
        <v>3253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085000270272.1.1.1.01</v>
      </c>
      <c r="F1122" s="42" t="s">
        <v>2348</v>
      </c>
      <c r="G1122" t="s">
        <v>382</v>
      </c>
      <c r="H1122" t="s">
        <v>8</v>
      </c>
      <c r="I1122" t="s">
        <v>348</v>
      </c>
      <c r="J1122" t="s">
        <v>1690</v>
      </c>
      <c r="K1122" t="s">
        <v>3209</v>
      </c>
      <c r="L1122" t="str">
        <f>LEFT(TMODELO[[#This Row],[Genero]],1)</f>
        <v>F</v>
      </c>
    </row>
    <row r="1123" spans="1:12">
      <c r="A1123" t="s">
        <v>11</v>
      </c>
      <c r="B1123" t="s">
        <v>3253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085000923102.1.1.1.01</v>
      </c>
      <c r="F1123" s="42" t="s">
        <v>2549</v>
      </c>
      <c r="G1123" t="s">
        <v>576</v>
      </c>
      <c r="H1123" t="s">
        <v>130</v>
      </c>
      <c r="I1123" t="s">
        <v>348</v>
      </c>
      <c r="J1123" t="s">
        <v>1690</v>
      </c>
      <c r="K1123" t="s">
        <v>3208</v>
      </c>
      <c r="L1123" t="str">
        <f>LEFT(TMODELO[[#This Row],[Genero]],1)</f>
        <v>M</v>
      </c>
    </row>
    <row r="1124" spans="1:12">
      <c r="A1124" t="s">
        <v>11</v>
      </c>
      <c r="B1124" t="s">
        <v>3253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090000729502.1.1.1.01</v>
      </c>
      <c r="F1124" s="42" t="s">
        <v>2789</v>
      </c>
      <c r="G1124" t="s">
        <v>127</v>
      </c>
      <c r="H1124" t="s">
        <v>8</v>
      </c>
      <c r="I1124" t="s">
        <v>348</v>
      </c>
      <c r="J1124" t="s">
        <v>1690</v>
      </c>
      <c r="K1124" t="s">
        <v>3209</v>
      </c>
      <c r="L1124" t="str">
        <f>LEFT(TMODELO[[#This Row],[Genero]],1)</f>
        <v>F</v>
      </c>
    </row>
    <row r="1125" spans="1:12">
      <c r="A1125" t="s">
        <v>11</v>
      </c>
      <c r="B1125" t="s">
        <v>3253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104001236332.1.1.1.01</v>
      </c>
      <c r="F1125" s="42" t="s">
        <v>2374</v>
      </c>
      <c r="G1125" t="s">
        <v>412</v>
      </c>
      <c r="H1125" t="s">
        <v>413</v>
      </c>
      <c r="I1125" t="s">
        <v>348</v>
      </c>
      <c r="J1125" t="s">
        <v>1690</v>
      </c>
      <c r="K1125" t="s">
        <v>3208</v>
      </c>
      <c r="L1125" t="str">
        <f>LEFT(TMODELO[[#This Row],[Genero]],1)</f>
        <v>M</v>
      </c>
    </row>
    <row r="1126" spans="1:12">
      <c r="A1126" t="s">
        <v>11</v>
      </c>
      <c r="B1126" t="s">
        <v>3253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104001550982.1.1.1.01</v>
      </c>
      <c r="F1126" s="42" t="s">
        <v>1416</v>
      </c>
      <c r="G1126" t="s">
        <v>373</v>
      </c>
      <c r="H1126" t="s">
        <v>130</v>
      </c>
      <c r="I1126" t="s">
        <v>348</v>
      </c>
      <c r="J1126" t="s">
        <v>1690</v>
      </c>
      <c r="K1126" t="s">
        <v>3208</v>
      </c>
      <c r="L1126" t="str">
        <f>LEFT(TMODELO[[#This Row],[Genero]],1)</f>
        <v>M</v>
      </c>
    </row>
    <row r="1127" spans="1:12">
      <c r="A1127" t="s">
        <v>11</v>
      </c>
      <c r="B1127" t="s">
        <v>3253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113000391012.1.1.1.01</v>
      </c>
      <c r="F1127" s="42" t="s">
        <v>2463</v>
      </c>
      <c r="G1127" t="s">
        <v>491</v>
      </c>
      <c r="H1127" t="s">
        <v>399</v>
      </c>
      <c r="I1127" t="s">
        <v>348</v>
      </c>
      <c r="J1127" t="s">
        <v>1690</v>
      </c>
      <c r="K1127" t="s">
        <v>3208</v>
      </c>
      <c r="L1127" t="str">
        <f>LEFT(TMODELO[[#This Row],[Genero]],1)</f>
        <v>M</v>
      </c>
    </row>
    <row r="1128" spans="1:12">
      <c r="A1128" t="s">
        <v>11</v>
      </c>
      <c r="B1128" t="s">
        <v>3253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223000337052.1.1.1.01</v>
      </c>
      <c r="F1128" s="42" t="s">
        <v>2577</v>
      </c>
      <c r="G1128" t="s">
        <v>1821</v>
      </c>
      <c r="H1128" t="s">
        <v>8</v>
      </c>
      <c r="I1128" t="s">
        <v>1988</v>
      </c>
      <c r="J1128" t="s">
        <v>1693</v>
      </c>
      <c r="K1128" t="s">
        <v>3209</v>
      </c>
      <c r="L1128" t="str">
        <f>LEFT(TMODELO[[#This Row],[Genero]],1)</f>
        <v>F</v>
      </c>
    </row>
    <row r="1129" spans="1:12">
      <c r="A1129" t="s">
        <v>11</v>
      </c>
      <c r="B1129" t="s">
        <v>3253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223001158582.1.1.1.01</v>
      </c>
      <c r="F1129" s="42" t="s">
        <v>2465</v>
      </c>
      <c r="G1129" t="s">
        <v>1050</v>
      </c>
      <c r="H1129" t="s">
        <v>214</v>
      </c>
      <c r="I1129" t="s">
        <v>348</v>
      </c>
      <c r="J1129" t="s">
        <v>1690</v>
      </c>
      <c r="K1129" t="s">
        <v>3209</v>
      </c>
      <c r="L1129" t="str">
        <f>LEFT(TMODELO[[#This Row],[Genero]],1)</f>
        <v>F</v>
      </c>
    </row>
    <row r="1130" spans="1:12">
      <c r="A1130" t="s">
        <v>11</v>
      </c>
      <c r="B1130" t="s">
        <v>3253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223001523722.1.1.1.01</v>
      </c>
      <c r="F1130" s="42" t="s">
        <v>2503</v>
      </c>
      <c r="G1130" t="s">
        <v>1054</v>
      </c>
      <c r="H1130" t="s">
        <v>27</v>
      </c>
      <c r="I1130" t="s">
        <v>348</v>
      </c>
      <c r="J1130" t="s">
        <v>1690</v>
      </c>
      <c r="K1130" t="s">
        <v>3208</v>
      </c>
      <c r="L1130" t="str">
        <f>LEFT(TMODELO[[#This Row],[Genero]],1)</f>
        <v>M</v>
      </c>
    </row>
    <row r="1131" spans="1:12">
      <c r="A1131" t="s">
        <v>11</v>
      </c>
      <c r="B1131" t="s">
        <v>3253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223003264142.1.1.1.01</v>
      </c>
      <c r="F1131" s="42" t="s">
        <v>2502</v>
      </c>
      <c r="G1131" t="s">
        <v>2025</v>
      </c>
      <c r="H1131" t="s">
        <v>214</v>
      </c>
      <c r="I1131" t="s">
        <v>348</v>
      </c>
      <c r="J1131" t="s">
        <v>1690</v>
      </c>
      <c r="K1131" t="s">
        <v>3208</v>
      </c>
      <c r="L1131" t="str">
        <f>LEFT(TMODELO[[#This Row],[Genero]],1)</f>
        <v>M</v>
      </c>
    </row>
    <row r="1132" spans="1:12">
      <c r="A1132" t="s">
        <v>11</v>
      </c>
      <c r="B1132" t="s">
        <v>3253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223004985102.1.1.1.01</v>
      </c>
      <c r="F1132" s="42" t="s">
        <v>2469</v>
      </c>
      <c r="G1132" t="s">
        <v>1133</v>
      </c>
      <c r="H1132" t="s">
        <v>236</v>
      </c>
      <c r="I1132" t="s">
        <v>348</v>
      </c>
      <c r="J1132" t="s">
        <v>1690</v>
      </c>
      <c r="K1132" t="s">
        <v>3209</v>
      </c>
      <c r="L1132" t="str">
        <f>LEFT(TMODELO[[#This Row],[Genero]],1)</f>
        <v>F</v>
      </c>
    </row>
    <row r="1133" spans="1:12">
      <c r="A1133" t="s">
        <v>11</v>
      </c>
      <c r="B1133" t="s">
        <v>3253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223005316412.1.1.1.01</v>
      </c>
      <c r="F1133" s="42" t="s">
        <v>2589</v>
      </c>
      <c r="G1133" t="s">
        <v>1955</v>
      </c>
      <c r="H1133" t="s">
        <v>10</v>
      </c>
      <c r="I1133" t="s">
        <v>1979</v>
      </c>
      <c r="J1133" t="s">
        <v>1702</v>
      </c>
      <c r="K1133" t="s">
        <v>3209</v>
      </c>
      <c r="L1133" t="str">
        <f>LEFT(TMODELO[[#This Row],[Genero]],1)</f>
        <v>F</v>
      </c>
    </row>
    <row r="1134" spans="1:12">
      <c r="A1134" t="s">
        <v>11</v>
      </c>
      <c r="B1134" t="s">
        <v>3253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223006145532.1.1.1.01</v>
      </c>
      <c r="F1134" s="42" t="s">
        <v>2560</v>
      </c>
      <c r="G1134" t="s">
        <v>1060</v>
      </c>
      <c r="H1134" t="s">
        <v>214</v>
      </c>
      <c r="I1134" t="s">
        <v>348</v>
      </c>
      <c r="J1134" t="s">
        <v>1690</v>
      </c>
      <c r="K1134" t="s">
        <v>3209</v>
      </c>
      <c r="L1134" t="str">
        <f>LEFT(TMODELO[[#This Row],[Genero]],1)</f>
        <v>F</v>
      </c>
    </row>
    <row r="1135" spans="1:12">
      <c r="A1135" t="s">
        <v>11</v>
      </c>
      <c r="B1135" t="s">
        <v>3253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223006255912.1.1.1.01</v>
      </c>
      <c r="F1135" s="42" t="s">
        <v>2403</v>
      </c>
      <c r="G1135" t="s">
        <v>438</v>
      </c>
      <c r="H1135" t="s">
        <v>439</v>
      </c>
      <c r="I1135" t="s">
        <v>348</v>
      </c>
      <c r="J1135" t="s">
        <v>1690</v>
      </c>
      <c r="K1135" t="s">
        <v>3209</v>
      </c>
      <c r="L1135" t="str">
        <f>LEFT(TMODELO[[#This Row],[Genero]],1)</f>
        <v>F</v>
      </c>
    </row>
    <row r="1136" spans="1:12">
      <c r="A1136" t="s">
        <v>11</v>
      </c>
      <c r="B1136" t="s">
        <v>3253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223009259912.1.1.1.01</v>
      </c>
      <c r="F1136" s="42" t="s">
        <v>2481</v>
      </c>
      <c r="G1136" t="s">
        <v>513</v>
      </c>
      <c r="H1136" t="s">
        <v>8</v>
      </c>
      <c r="I1136" t="s">
        <v>348</v>
      </c>
      <c r="J1136" t="s">
        <v>1690</v>
      </c>
      <c r="K1136" t="s">
        <v>3209</v>
      </c>
      <c r="L1136" t="str">
        <f>LEFT(TMODELO[[#This Row],[Genero]],1)</f>
        <v>F</v>
      </c>
    </row>
    <row r="1137" spans="1:12">
      <c r="A1137" t="s">
        <v>11</v>
      </c>
      <c r="B1137" t="s">
        <v>3253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223009336722.1.1.1.01</v>
      </c>
      <c r="F1137" s="42" t="s">
        <v>2568</v>
      </c>
      <c r="G1137" t="s">
        <v>1061</v>
      </c>
      <c r="H1137" t="s">
        <v>214</v>
      </c>
      <c r="I1137" t="s">
        <v>348</v>
      </c>
      <c r="J1137" t="s">
        <v>1690</v>
      </c>
      <c r="K1137" t="s">
        <v>3208</v>
      </c>
      <c r="L1137" t="str">
        <f>LEFT(TMODELO[[#This Row],[Genero]],1)</f>
        <v>M</v>
      </c>
    </row>
    <row r="1138" spans="1:12">
      <c r="A1138" t="s">
        <v>11</v>
      </c>
      <c r="B1138" t="s">
        <v>3253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223011502842.1.1.1.01</v>
      </c>
      <c r="F1138" s="42" t="s">
        <v>2418</v>
      </c>
      <c r="G1138" t="s">
        <v>454</v>
      </c>
      <c r="H1138" t="s">
        <v>8</v>
      </c>
      <c r="I1138" t="s">
        <v>348</v>
      </c>
      <c r="J1138" t="s">
        <v>1690</v>
      </c>
      <c r="K1138" t="s">
        <v>3209</v>
      </c>
      <c r="L1138" t="str">
        <f>LEFT(TMODELO[[#This Row],[Genero]],1)</f>
        <v>F</v>
      </c>
    </row>
    <row r="1139" spans="1:12">
      <c r="A1139" t="s">
        <v>11</v>
      </c>
      <c r="B1139" t="s">
        <v>3253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223011543102.1.1.1.01</v>
      </c>
      <c r="F1139" s="42" t="s">
        <v>2567</v>
      </c>
      <c r="G1139" t="s">
        <v>1957</v>
      </c>
      <c r="H1139" t="s">
        <v>8</v>
      </c>
      <c r="I1139" t="s">
        <v>348</v>
      </c>
      <c r="J1139" t="s">
        <v>1690</v>
      </c>
      <c r="K1139" t="s">
        <v>3209</v>
      </c>
      <c r="L1139" t="str">
        <f>LEFT(TMODELO[[#This Row],[Genero]],1)</f>
        <v>F</v>
      </c>
    </row>
    <row r="1140" spans="1:12">
      <c r="A1140" t="s">
        <v>11</v>
      </c>
      <c r="B1140" t="s">
        <v>3253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223012869892.1.1.1.01</v>
      </c>
      <c r="F1140" s="42" t="s">
        <v>2487</v>
      </c>
      <c r="G1140" t="s">
        <v>1877</v>
      </c>
      <c r="H1140" t="s">
        <v>395</v>
      </c>
      <c r="I1140" t="s">
        <v>348</v>
      </c>
      <c r="J1140" t="s">
        <v>1690</v>
      </c>
      <c r="K1140" t="s">
        <v>3208</v>
      </c>
      <c r="L1140" t="str">
        <f>LEFT(TMODELO[[#This Row],[Genero]],1)</f>
        <v>M</v>
      </c>
    </row>
    <row r="1141" spans="1:12">
      <c r="A1141" t="s">
        <v>11</v>
      </c>
      <c r="B1141" t="s">
        <v>3253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223013326922.1.1.1.01</v>
      </c>
      <c r="F1141" s="42" t="s">
        <v>3168</v>
      </c>
      <c r="G1141" t="s">
        <v>3167</v>
      </c>
      <c r="H1141" t="s">
        <v>42</v>
      </c>
      <c r="I1141" t="s">
        <v>348</v>
      </c>
      <c r="J1141" t="s">
        <v>1690</v>
      </c>
      <c r="K1141" t="s">
        <v>3208</v>
      </c>
      <c r="L1141" t="str">
        <f>LEFT(TMODELO[[#This Row],[Genero]],1)</f>
        <v>M</v>
      </c>
    </row>
    <row r="1142" spans="1:12">
      <c r="A1142" t="s">
        <v>11</v>
      </c>
      <c r="B1142" t="s">
        <v>3253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223014569702.1.1.1.01</v>
      </c>
      <c r="F1142" s="42" t="s">
        <v>2327</v>
      </c>
      <c r="G1142" t="s">
        <v>1158</v>
      </c>
      <c r="H1142" t="s">
        <v>8</v>
      </c>
      <c r="I1142" t="s">
        <v>348</v>
      </c>
      <c r="J1142" t="s">
        <v>1690</v>
      </c>
      <c r="K1142" t="s">
        <v>3209</v>
      </c>
      <c r="L1142" t="str">
        <f>LEFT(TMODELO[[#This Row],[Genero]],1)</f>
        <v>F</v>
      </c>
    </row>
    <row r="1143" spans="1:12">
      <c r="A1143" t="s">
        <v>11</v>
      </c>
      <c r="B1143" t="s">
        <v>3253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223016970452.1.1.1.01</v>
      </c>
      <c r="F1143" s="42" t="s">
        <v>2516</v>
      </c>
      <c r="G1143" t="s">
        <v>1168</v>
      </c>
      <c r="H1143" t="s">
        <v>214</v>
      </c>
      <c r="I1143" t="s">
        <v>348</v>
      </c>
      <c r="J1143" t="s">
        <v>1690</v>
      </c>
      <c r="K1143" t="s">
        <v>3208</v>
      </c>
      <c r="L1143" t="str">
        <f>LEFT(TMODELO[[#This Row],[Genero]],1)</f>
        <v>M</v>
      </c>
    </row>
    <row r="1144" spans="1:12">
      <c r="A1144" t="s">
        <v>11</v>
      </c>
      <c r="B1144" t="s">
        <v>3253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223018035932.1.1.1.01</v>
      </c>
      <c r="F1144" s="42" t="s">
        <v>2545</v>
      </c>
      <c r="G1144" t="s">
        <v>1213</v>
      </c>
      <c r="H1144" t="s">
        <v>214</v>
      </c>
      <c r="I1144" t="s">
        <v>348</v>
      </c>
      <c r="J1144" t="s">
        <v>1690</v>
      </c>
      <c r="K1144" t="s">
        <v>3209</v>
      </c>
      <c r="L1144" t="str">
        <f>LEFT(TMODELO[[#This Row],[Genero]],1)</f>
        <v>F</v>
      </c>
    </row>
    <row r="1145" spans="1:12">
      <c r="A1145" t="s">
        <v>11</v>
      </c>
      <c r="B1145" t="s">
        <v>3253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224004099612.1.1.1.01</v>
      </c>
      <c r="F1145" s="42" t="s">
        <v>2558</v>
      </c>
      <c r="G1145" t="s">
        <v>1008</v>
      </c>
      <c r="H1145" t="s">
        <v>73</v>
      </c>
      <c r="I1145" t="s">
        <v>348</v>
      </c>
      <c r="J1145" t="s">
        <v>1690</v>
      </c>
      <c r="K1145" t="s">
        <v>3209</v>
      </c>
      <c r="L1145" t="str">
        <f>LEFT(TMODELO[[#This Row],[Genero]],1)</f>
        <v>F</v>
      </c>
    </row>
    <row r="1146" spans="1:12">
      <c r="A1146" t="s">
        <v>11</v>
      </c>
      <c r="B1146" t="s">
        <v>3253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225000998782.1.1.1.01</v>
      </c>
      <c r="F1146" s="42" t="s">
        <v>2381</v>
      </c>
      <c r="G1146" t="s">
        <v>1301</v>
      </c>
      <c r="H1146" t="s">
        <v>395</v>
      </c>
      <c r="I1146" t="s">
        <v>348</v>
      </c>
      <c r="J1146" t="s">
        <v>1690</v>
      </c>
      <c r="K1146" t="s">
        <v>3209</v>
      </c>
      <c r="L1146" t="str">
        <f>LEFT(TMODELO[[#This Row],[Genero]],1)</f>
        <v>F</v>
      </c>
    </row>
    <row r="1147" spans="1:12">
      <c r="A1147" t="s">
        <v>11</v>
      </c>
      <c r="B1147" t="s">
        <v>3253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225003859392.1.1.1.01</v>
      </c>
      <c r="F1147" s="42" t="s">
        <v>2462</v>
      </c>
      <c r="G1147" t="s">
        <v>1049</v>
      </c>
      <c r="H1147" t="s">
        <v>214</v>
      </c>
      <c r="I1147" t="s">
        <v>348</v>
      </c>
      <c r="J1147" t="s">
        <v>1690</v>
      </c>
      <c r="K1147" t="s">
        <v>3209</v>
      </c>
      <c r="L1147" t="str">
        <f>LEFT(TMODELO[[#This Row],[Genero]],1)</f>
        <v>F</v>
      </c>
    </row>
    <row r="1148" spans="1:12">
      <c r="A1148" t="s">
        <v>11</v>
      </c>
      <c r="B1148" t="s">
        <v>3253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225007009392.1.1.1.01</v>
      </c>
      <c r="F1148" s="42" t="s">
        <v>2391</v>
      </c>
      <c r="G1148" t="s">
        <v>428</v>
      </c>
      <c r="H1148" t="s">
        <v>8</v>
      </c>
      <c r="I1148" t="s">
        <v>348</v>
      </c>
      <c r="J1148" t="s">
        <v>1690</v>
      </c>
      <c r="K1148" t="s">
        <v>3208</v>
      </c>
      <c r="L1148" t="str">
        <f>LEFT(TMODELO[[#This Row],[Genero]],1)</f>
        <v>M</v>
      </c>
    </row>
    <row r="1149" spans="1:12">
      <c r="A1149" t="s">
        <v>11</v>
      </c>
      <c r="B1149" t="s">
        <v>3253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402006561362.1.1.1.01</v>
      </c>
      <c r="F1149" s="42" t="s">
        <v>2343</v>
      </c>
      <c r="G1149" t="s">
        <v>1043</v>
      </c>
      <c r="H1149" t="s">
        <v>214</v>
      </c>
      <c r="I1149" t="s">
        <v>348</v>
      </c>
      <c r="J1149" t="s">
        <v>1690</v>
      </c>
      <c r="K1149" t="s">
        <v>3209</v>
      </c>
      <c r="L1149" t="str">
        <f>LEFT(TMODELO[[#This Row],[Genero]],1)</f>
        <v>F</v>
      </c>
    </row>
    <row r="1150" spans="1:12">
      <c r="A1150" t="s">
        <v>11</v>
      </c>
      <c r="B1150" t="s">
        <v>3253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402007230272.1.1.1.01</v>
      </c>
      <c r="F1150" s="42" t="s">
        <v>2345</v>
      </c>
      <c r="G1150" t="s">
        <v>1222</v>
      </c>
      <c r="H1150" t="s">
        <v>214</v>
      </c>
      <c r="I1150" t="s">
        <v>348</v>
      </c>
      <c r="J1150" t="s">
        <v>1690</v>
      </c>
      <c r="K1150" t="s">
        <v>3209</v>
      </c>
      <c r="L1150" t="str">
        <f>LEFT(TMODELO[[#This Row],[Genero]],1)</f>
        <v>F</v>
      </c>
    </row>
    <row r="1151" spans="1:12">
      <c r="A1151" t="s">
        <v>11</v>
      </c>
      <c r="B1151" t="s">
        <v>3253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402007397422.1.1.1.01</v>
      </c>
      <c r="F1151" s="42" t="s">
        <v>2337</v>
      </c>
      <c r="G1151" t="s">
        <v>1836</v>
      </c>
      <c r="H1151" t="s">
        <v>387</v>
      </c>
      <c r="I1151" t="s">
        <v>348</v>
      </c>
      <c r="J1151" t="s">
        <v>1690</v>
      </c>
      <c r="K1151" t="s">
        <v>3209</v>
      </c>
      <c r="L1151" t="str">
        <f>LEFT(TMODELO[[#This Row],[Genero]],1)</f>
        <v>F</v>
      </c>
    </row>
    <row r="1152" spans="1:12">
      <c r="A1152" t="s">
        <v>11</v>
      </c>
      <c r="B1152" t="s">
        <v>3253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402090079762.1.1.1.01</v>
      </c>
      <c r="F1152" s="42" t="s">
        <v>2423</v>
      </c>
      <c r="G1152" t="s">
        <v>1047</v>
      </c>
      <c r="H1152" t="s">
        <v>214</v>
      </c>
      <c r="I1152" t="s">
        <v>348</v>
      </c>
      <c r="J1152" t="s">
        <v>1690</v>
      </c>
      <c r="K1152" t="s">
        <v>3209</v>
      </c>
      <c r="L1152" t="str">
        <f>LEFT(TMODELO[[#This Row],[Genero]],1)</f>
        <v>F</v>
      </c>
    </row>
    <row r="1153" spans="1:12">
      <c r="A1153" t="s">
        <v>11</v>
      </c>
      <c r="B1153" t="s">
        <v>3253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402092638272.1.1.1.01</v>
      </c>
      <c r="F1153" s="42" t="s">
        <v>2554</v>
      </c>
      <c r="G1153" t="s">
        <v>1838</v>
      </c>
      <c r="H1153" t="s">
        <v>10</v>
      </c>
      <c r="I1153" t="s">
        <v>1981</v>
      </c>
      <c r="J1153" t="s">
        <v>1697</v>
      </c>
      <c r="K1153" t="s">
        <v>3209</v>
      </c>
      <c r="L1153" t="str">
        <f>LEFT(TMODELO[[#This Row],[Genero]],1)</f>
        <v>F</v>
      </c>
    </row>
    <row r="1154" spans="1:12">
      <c r="A1154" t="s">
        <v>11</v>
      </c>
      <c r="B1154" t="s">
        <v>3253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402102185622.1.1.1.01</v>
      </c>
      <c r="F1154" s="42" t="s">
        <v>2524</v>
      </c>
      <c r="G1154" t="s">
        <v>1057</v>
      </c>
      <c r="H1154" t="s">
        <v>214</v>
      </c>
      <c r="I1154" t="s">
        <v>348</v>
      </c>
      <c r="J1154" t="s">
        <v>1690</v>
      </c>
      <c r="K1154" t="s">
        <v>3209</v>
      </c>
      <c r="L1154" t="str">
        <f>LEFT(TMODELO[[#This Row],[Genero]],1)</f>
        <v>F</v>
      </c>
    </row>
    <row r="1155" spans="1:12">
      <c r="A1155" t="s">
        <v>11</v>
      </c>
      <c r="B1155" t="s">
        <v>3253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402104249622.1.1.1.01</v>
      </c>
      <c r="F1155" s="42" t="s">
        <v>2520</v>
      </c>
      <c r="G1155" t="s">
        <v>1262</v>
      </c>
      <c r="H1155" t="s">
        <v>214</v>
      </c>
      <c r="I1155" t="s">
        <v>1981</v>
      </c>
      <c r="J1155" t="s">
        <v>1697</v>
      </c>
      <c r="K1155" t="s">
        <v>3209</v>
      </c>
      <c r="L1155" t="str">
        <f>LEFT(TMODELO[[#This Row],[Genero]],1)</f>
        <v>F</v>
      </c>
    </row>
    <row r="1156" spans="1:12">
      <c r="A1156" t="s">
        <v>11</v>
      </c>
      <c r="B1156" t="s">
        <v>3253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402123176932.1.1.1.01</v>
      </c>
      <c r="F1156" s="42" t="s">
        <v>3123</v>
      </c>
      <c r="G1156" t="s">
        <v>3138</v>
      </c>
      <c r="H1156" t="s">
        <v>55</v>
      </c>
      <c r="I1156" t="s">
        <v>348</v>
      </c>
      <c r="J1156" t="s">
        <v>1690</v>
      </c>
      <c r="K1156" t="s">
        <v>3209</v>
      </c>
      <c r="L1156" t="str">
        <f>LEFT(TMODELO[[#This Row],[Genero]],1)</f>
        <v>F</v>
      </c>
    </row>
    <row r="1157" spans="1:12">
      <c r="A1157" t="s">
        <v>11</v>
      </c>
      <c r="B1157" t="s">
        <v>3253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402135511912.1.1.1.01</v>
      </c>
      <c r="F1157" s="42" t="s">
        <v>2500</v>
      </c>
      <c r="G1157" t="s">
        <v>2024</v>
      </c>
      <c r="H1157" t="s">
        <v>369</v>
      </c>
      <c r="I1157" t="s">
        <v>348</v>
      </c>
      <c r="J1157" t="s">
        <v>1690</v>
      </c>
      <c r="K1157" t="s">
        <v>3209</v>
      </c>
      <c r="L1157" t="str">
        <f>LEFT(TMODELO[[#This Row],[Genero]],1)</f>
        <v>F</v>
      </c>
    </row>
    <row r="1158" spans="1:12">
      <c r="A1158" t="s">
        <v>11</v>
      </c>
      <c r="B1158" t="s">
        <v>3253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402148353612.1.1.1.01</v>
      </c>
      <c r="F1158" s="42" t="s">
        <v>2402</v>
      </c>
      <c r="G1158" t="s">
        <v>1959</v>
      </c>
      <c r="H1158" t="s">
        <v>387</v>
      </c>
      <c r="I1158" t="s">
        <v>348</v>
      </c>
      <c r="J1158" t="s">
        <v>1690</v>
      </c>
      <c r="K1158" t="s">
        <v>3209</v>
      </c>
      <c r="L1158" t="str">
        <f>LEFT(TMODELO[[#This Row],[Genero]],1)</f>
        <v>F</v>
      </c>
    </row>
    <row r="1159" spans="1:12">
      <c r="A1159" t="s">
        <v>11</v>
      </c>
      <c r="B1159" t="s">
        <v>3253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402189970922.1.1.1.01</v>
      </c>
      <c r="F1159" s="42" t="s">
        <v>2363</v>
      </c>
      <c r="G1159" t="s">
        <v>1160</v>
      </c>
      <c r="H1159" t="s">
        <v>174</v>
      </c>
      <c r="I1159" t="s">
        <v>348</v>
      </c>
      <c r="J1159" t="s">
        <v>1690</v>
      </c>
      <c r="K1159" t="s">
        <v>3209</v>
      </c>
      <c r="L1159" t="str">
        <f>LEFT(TMODELO[[#This Row],[Genero]],1)</f>
        <v>F</v>
      </c>
    </row>
    <row r="1160" spans="1:12">
      <c r="A1160" t="s">
        <v>11</v>
      </c>
      <c r="B1160" t="s">
        <v>3253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402191169162.1.1.1.01</v>
      </c>
      <c r="F1160" s="42" t="s">
        <v>2421</v>
      </c>
      <c r="G1160" t="s">
        <v>1218</v>
      </c>
      <c r="H1160" t="s">
        <v>214</v>
      </c>
      <c r="I1160" t="s">
        <v>348</v>
      </c>
      <c r="J1160" t="s">
        <v>1690</v>
      </c>
      <c r="K1160" t="s">
        <v>3209</v>
      </c>
      <c r="L1160" t="str">
        <f>LEFT(TMODELO[[#This Row],[Genero]],1)</f>
        <v>F</v>
      </c>
    </row>
    <row r="1161" spans="1:12">
      <c r="A1161" t="s">
        <v>11</v>
      </c>
      <c r="B1161" t="s">
        <v>3253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402202596222.1.1.1.01</v>
      </c>
      <c r="F1161" s="42" t="s">
        <v>2344</v>
      </c>
      <c r="G1161" t="s">
        <v>781</v>
      </c>
      <c r="H1161" t="s">
        <v>8</v>
      </c>
      <c r="I1161" t="s">
        <v>348</v>
      </c>
      <c r="J1161" t="s">
        <v>1690</v>
      </c>
      <c r="K1161" t="s">
        <v>3209</v>
      </c>
      <c r="L1161" t="str">
        <f>LEFT(TMODELO[[#This Row],[Genero]],1)</f>
        <v>F</v>
      </c>
    </row>
    <row r="1162" spans="1:12">
      <c r="A1162" t="s">
        <v>11</v>
      </c>
      <c r="B1162" t="s">
        <v>3253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402205324652.1.1.1.01</v>
      </c>
      <c r="F1162" s="42" t="s">
        <v>2380</v>
      </c>
      <c r="G1162" t="s">
        <v>1960</v>
      </c>
      <c r="H1162" t="s">
        <v>298</v>
      </c>
      <c r="I1162" t="s">
        <v>348</v>
      </c>
      <c r="J1162" t="s">
        <v>1690</v>
      </c>
      <c r="K1162" t="s">
        <v>3209</v>
      </c>
      <c r="L1162" t="str">
        <f>LEFT(TMODELO[[#This Row],[Genero]],1)</f>
        <v>F</v>
      </c>
    </row>
    <row r="1163" spans="1:12">
      <c r="A1163" t="s">
        <v>11</v>
      </c>
      <c r="B1163" t="s">
        <v>3253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402207427342.1.1.1.01</v>
      </c>
      <c r="F1163" s="42" t="s">
        <v>2508</v>
      </c>
      <c r="G1163" t="s">
        <v>1056</v>
      </c>
      <c r="H1163" t="s">
        <v>214</v>
      </c>
      <c r="I1163" t="s">
        <v>348</v>
      </c>
      <c r="J1163" t="s">
        <v>1690</v>
      </c>
      <c r="K1163" t="s">
        <v>3208</v>
      </c>
      <c r="L1163" t="str">
        <f>LEFT(TMODELO[[#This Row],[Genero]],1)</f>
        <v>M</v>
      </c>
    </row>
    <row r="1164" spans="1:12">
      <c r="A1164" t="s">
        <v>11</v>
      </c>
      <c r="B1164" t="s">
        <v>3253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402207804292.1.1.1.01</v>
      </c>
      <c r="F1164" s="42" t="s">
        <v>2388</v>
      </c>
      <c r="G1164" t="s">
        <v>1062</v>
      </c>
      <c r="H1164" t="s">
        <v>395</v>
      </c>
      <c r="I1164" t="s">
        <v>1981</v>
      </c>
      <c r="J1164" t="s">
        <v>1697</v>
      </c>
      <c r="K1164" t="s">
        <v>3208</v>
      </c>
      <c r="L1164" t="str">
        <f>LEFT(TMODELO[[#This Row],[Genero]],1)</f>
        <v>M</v>
      </c>
    </row>
    <row r="1165" spans="1:12">
      <c r="A1165" t="s">
        <v>11</v>
      </c>
      <c r="B1165" t="s">
        <v>3253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402208347882.1.1.1.01</v>
      </c>
      <c r="F1165" s="42" t="s">
        <v>2364</v>
      </c>
      <c r="G1165" t="s">
        <v>1843</v>
      </c>
      <c r="H1165" t="s">
        <v>387</v>
      </c>
      <c r="I1165" t="s">
        <v>348</v>
      </c>
      <c r="J1165" t="s">
        <v>1690</v>
      </c>
      <c r="K1165" t="s">
        <v>3209</v>
      </c>
      <c r="L1165" t="str">
        <f>LEFT(TMODELO[[#This Row],[Genero]],1)</f>
        <v>F</v>
      </c>
    </row>
    <row r="1166" spans="1:12">
      <c r="A1166" t="s">
        <v>11</v>
      </c>
      <c r="B1166" t="s">
        <v>3253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402208629532.1.1.1.01</v>
      </c>
      <c r="F1166" s="42" t="s">
        <v>2561</v>
      </c>
      <c r="G1166" t="s">
        <v>587</v>
      </c>
      <c r="H1166" t="s">
        <v>214</v>
      </c>
      <c r="I1166" t="s">
        <v>348</v>
      </c>
      <c r="J1166" t="s">
        <v>1690</v>
      </c>
      <c r="K1166" t="s">
        <v>3209</v>
      </c>
      <c r="L1166" t="str">
        <f>LEFT(TMODELO[[#This Row],[Genero]],1)</f>
        <v>F</v>
      </c>
    </row>
    <row r="1167" spans="1:12">
      <c r="A1167" t="s">
        <v>11</v>
      </c>
      <c r="B1167" t="s">
        <v>3253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402210683942.1.1.1.01</v>
      </c>
      <c r="F1167" s="42" t="s">
        <v>2382</v>
      </c>
      <c r="G1167" t="s">
        <v>1845</v>
      </c>
      <c r="H1167" t="s">
        <v>395</v>
      </c>
      <c r="I1167" t="s">
        <v>1981</v>
      </c>
      <c r="J1167" t="s">
        <v>1697</v>
      </c>
      <c r="K1167" t="s">
        <v>3208</v>
      </c>
      <c r="L1167" t="str">
        <f>LEFT(TMODELO[[#This Row],[Genero]],1)</f>
        <v>M</v>
      </c>
    </row>
    <row r="1168" spans="1:12">
      <c r="A1168" t="s">
        <v>11</v>
      </c>
      <c r="B1168" t="s">
        <v>3253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402216267792.1.1.1.01</v>
      </c>
      <c r="F1168" s="42" t="s">
        <v>2375</v>
      </c>
      <c r="G1168" t="s">
        <v>414</v>
      </c>
      <c r="H1168" t="s">
        <v>214</v>
      </c>
      <c r="I1168" t="s">
        <v>348</v>
      </c>
      <c r="J1168" t="s">
        <v>1690</v>
      </c>
      <c r="K1168" t="s">
        <v>3208</v>
      </c>
      <c r="L1168" t="str">
        <f>LEFT(TMODELO[[#This Row],[Genero]],1)</f>
        <v>M</v>
      </c>
    </row>
    <row r="1169" spans="1:12">
      <c r="A1169" t="s">
        <v>11</v>
      </c>
      <c r="B1169" t="s">
        <v>3253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402223771662.1.1.1.01</v>
      </c>
      <c r="F1169" s="42" t="s">
        <v>2368</v>
      </c>
      <c r="G1169" t="s">
        <v>1161</v>
      </c>
      <c r="H1169" t="s">
        <v>369</v>
      </c>
      <c r="I1169" t="s">
        <v>348</v>
      </c>
      <c r="J1169" t="s">
        <v>1690</v>
      </c>
      <c r="K1169" t="s">
        <v>3209</v>
      </c>
      <c r="L1169" t="str">
        <f>LEFT(TMODELO[[#This Row],[Genero]],1)</f>
        <v>F</v>
      </c>
    </row>
    <row r="1170" spans="1:12">
      <c r="A1170" t="s">
        <v>11</v>
      </c>
      <c r="B1170" t="s">
        <v>3253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402230596562.1.1.1.01</v>
      </c>
      <c r="F1170" s="42" t="s">
        <v>2419</v>
      </c>
      <c r="G1170" t="s">
        <v>1139</v>
      </c>
      <c r="H1170" t="s">
        <v>214</v>
      </c>
      <c r="I1170" t="s">
        <v>348</v>
      </c>
      <c r="J1170" t="s">
        <v>1690</v>
      </c>
      <c r="K1170" t="s">
        <v>3208</v>
      </c>
      <c r="L1170" t="str">
        <f>LEFT(TMODELO[[#This Row],[Genero]],1)</f>
        <v>M</v>
      </c>
    </row>
    <row r="1171" spans="1:12">
      <c r="A1171" t="s">
        <v>11</v>
      </c>
      <c r="B1171" t="s">
        <v>3253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402235428752.1.1.1.01</v>
      </c>
      <c r="F1171" s="42" t="s">
        <v>2559</v>
      </c>
      <c r="G1171" t="s">
        <v>2026</v>
      </c>
      <c r="H1171" t="s">
        <v>10</v>
      </c>
      <c r="I1171" t="s">
        <v>348</v>
      </c>
      <c r="J1171" t="s">
        <v>1690</v>
      </c>
      <c r="K1171" t="s">
        <v>3209</v>
      </c>
      <c r="L1171" t="str">
        <f>LEFT(TMODELO[[#This Row],[Genero]],1)</f>
        <v>F</v>
      </c>
    </row>
    <row r="1172" spans="1:12">
      <c r="A1172" t="s">
        <v>11</v>
      </c>
      <c r="B1172" t="s">
        <v>3253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402238847232.1.1.1.01</v>
      </c>
      <c r="F1172" s="42" t="s">
        <v>2478</v>
      </c>
      <c r="G1172" t="s">
        <v>1851</v>
      </c>
      <c r="H1172" t="s">
        <v>214</v>
      </c>
      <c r="I1172" t="s">
        <v>348</v>
      </c>
      <c r="J1172" t="s">
        <v>1690</v>
      </c>
      <c r="K1172" t="s">
        <v>3208</v>
      </c>
      <c r="L1172" t="str">
        <f>LEFT(TMODELO[[#This Row],[Genero]],1)</f>
        <v>M</v>
      </c>
    </row>
    <row r="1173" spans="1:12">
      <c r="A1173" t="s">
        <v>11</v>
      </c>
      <c r="B1173" t="s">
        <v>3253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402242187642.1.1.1.01</v>
      </c>
      <c r="F1173" s="42" t="s">
        <v>2556</v>
      </c>
      <c r="G1173" t="s">
        <v>585</v>
      </c>
      <c r="H1173" t="s">
        <v>399</v>
      </c>
      <c r="I1173" t="s">
        <v>348</v>
      </c>
      <c r="J1173" t="s">
        <v>1690</v>
      </c>
      <c r="K1173" t="s">
        <v>3209</v>
      </c>
      <c r="L1173" t="str">
        <f>LEFT(TMODELO[[#This Row],[Genero]],1)</f>
        <v>F</v>
      </c>
    </row>
    <row r="1174" spans="1:12">
      <c r="A1174" t="s">
        <v>11</v>
      </c>
      <c r="B1174" t="s">
        <v>3253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402260075122.1.1.1.01</v>
      </c>
      <c r="F1174" s="42" t="s">
        <v>2569</v>
      </c>
      <c r="G1174" t="s">
        <v>3282</v>
      </c>
      <c r="H1174" t="s">
        <v>369</v>
      </c>
      <c r="I1174" t="s">
        <v>348</v>
      </c>
      <c r="J1174" t="s">
        <v>1690</v>
      </c>
      <c r="K1174" t="s">
        <v>3209</v>
      </c>
      <c r="L1174" t="str">
        <f>LEFT(TMODELO[[#This Row],[Genero]],1)</f>
        <v>F</v>
      </c>
    </row>
    <row r="1175" spans="1:12">
      <c r="A1175" t="s">
        <v>11</v>
      </c>
      <c r="B1175" t="s">
        <v>3253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402280204892.1.1.1.01</v>
      </c>
      <c r="F1175" s="42" t="s">
        <v>2471</v>
      </c>
      <c r="G1175" t="s">
        <v>1051</v>
      </c>
      <c r="H1175" t="s">
        <v>214</v>
      </c>
      <c r="I1175" t="s">
        <v>348</v>
      </c>
      <c r="J1175" t="s">
        <v>1690</v>
      </c>
      <c r="K1175" t="s">
        <v>3208</v>
      </c>
      <c r="L1175" t="str">
        <f>LEFT(TMODELO[[#This Row],[Genero]],1)</f>
        <v>M</v>
      </c>
    </row>
    <row r="1176" spans="1:12">
      <c r="A1176" t="s">
        <v>11</v>
      </c>
      <c r="B1176" t="s">
        <v>3253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402297688622.1.1.1.01</v>
      </c>
      <c r="F1176" s="42" t="s">
        <v>2357</v>
      </c>
      <c r="G1176" t="s">
        <v>1859</v>
      </c>
      <c r="H1176" t="s">
        <v>55</v>
      </c>
      <c r="I1176" t="s">
        <v>348</v>
      </c>
      <c r="J1176" t="s">
        <v>1690</v>
      </c>
      <c r="K1176" t="s">
        <v>3209</v>
      </c>
      <c r="L1176" t="str">
        <f>LEFT(TMODELO[[#This Row],[Genero]],1)</f>
        <v>F</v>
      </c>
    </row>
    <row r="1177" spans="1:12">
      <c r="A1177" t="s">
        <v>11</v>
      </c>
      <c r="B1177" t="s">
        <v>3253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402300770222.1.1.1.01</v>
      </c>
      <c r="F1177" s="42" t="s">
        <v>3166</v>
      </c>
      <c r="G1177" t="s">
        <v>3165</v>
      </c>
      <c r="H1177" t="s">
        <v>214</v>
      </c>
      <c r="I1177" t="s">
        <v>348</v>
      </c>
      <c r="J1177" t="s">
        <v>1690</v>
      </c>
      <c r="K1177" t="s">
        <v>3209</v>
      </c>
      <c r="L1177" t="str">
        <f>LEFT(TMODELO[[#This Row],[Genero]],1)</f>
        <v>F</v>
      </c>
    </row>
    <row r="1178" spans="1:12">
      <c r="A1178" t="s">
        <v>11</v>
      </c>
      <c r="B1178" t="s">
        <v>3253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402312513372.1.1.1.01</v>
      </c>
      <c r="F1178" s="42" t="s">
        <v>2433</v>
      </c>
      <c r="G1178" t="s">
        <v>1048</v>
      </c>
      <c r="H1178" t="s">
        <v>214</v>
      </c>
      <c r="I1178" t="s">
        <v>348</v>
      </c>
      <c r="J1178" t="s">
        <v>1690</v>
      </c>
      <c r="K1178" t="s">
        <v>3208</v>
      </c>
      <c r="L1178" t="str">
        <f>LEFT(TMODELO[[#This Row],[Genero]],1)</f>
        <v>M</v>
      </c>
    </row>
    <row r="1179" spans="1:12">
      <c r="A1179" t="s">
        <v>11</v>
      </c>
      <c r="B1179" t="s">
        <v>3253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402321843392.1.1.1.01</v>
      </c>
      <c r="F1179" s="42" t="s">
        <v>2408</v>
      </c>
      <c r="G1179" t="s">
        <v>1163</v>
      </c>
      <c r="H1179" t="s">
        <v>214</v>
      </c>
      <c r="I1179" t="s">
        <v>348</v>
      </c>
      <c r="J1179" t="s">
        <v>1690</v>
      </c>
      <c r="K1179" t="s">
        <v>3209</v>
      </c>
      <c r="L1179" t="str">
        <f>LEFT(TMODELO[[#This Row],[Genero]],1)</f>
        <v>F</v>
      </c>
    </row>
    <row r="1180" spans="1:12">
      <c r="A1180" t="s">
        <v>11</v>
      </c>
      <c r="B1180" t="s">
        <v>3253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402338146522.1.1.1.01</v>
      </c>
      <c r="F1180" s="42" t="s">
        <v>2339</v>
      </c>
      <c r="G1180" t="s">
        <v>1860</v>
      </c>
      <c r="H1180" t="s">
        <v>106</v>
      </c>
      <c r="I1180" t="s">
        <v>348</v>
      </c>
      <c r="J1180" t="s">
        <v>1690</v>
      </c>
      <c r="K1180" t="s">
        <v>3209</v>
      </c>
      <c r="L1180" t="str">
        <f>LEFT(TMODELO[[#This Row],[Genero]],1)</f>
        <v>F</v>
      </c>
    </row>
    <row r="1181" spans="1:12">
      <c r="A1181" t="s">
        <v>11</v>
      </c>
      <c r="B1181" t="s">
        <v>3253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402370733212.1.1.1.01</v>
      </c>
      <c r="F1181" s="42" t="s">
        <v>3160</v>
      </c>
      <c r="G1181" t="s">
        <v>3159</v>
      </c>
      <c r="H1181" t="s">
        <v>8</v>
      </c>
      <c r="I1181" t="s">
        <v>348</v>
      </c>
      <c r="J1181" t="s">
        <v>1690</v>
      </c>
      <c r="K1181" t="s">
        <v>3209</v>
      </c>
      <c r="L1181" t="str">
        <f>LEFT(TMODELO[[#This Row],[Genero]],1)</f>
        <v>F</v>
      </c>
    </row>
    <row r="1182" spans="1:12">
      <c r="A1182" t="s">
        <v>11</v>
      </c>
      <c r="B1182" t="s">
        <v>3253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402392986372.1.1.1.01</v>
      </c>
      <c r="F1182" s="42" t="s">
        <v>2512</v>
      </c>
      <c r="G1182" t="s">
        <v>1631</v>
      </c>
      <c r="H1182" t="s">
        <v>387</v>
      </c>
      <c r="I1182" t="s">
        <v>348</v>
      </c>
      <c r="J1182" t="s">
        <v>1690</v>
      </c>
      <c r="K1182" t="s">
        <v>3208</v>
      </c>
      <c r="L1182" t="str">
        <f>LEFT(TMODELO[[#This Row],[Genero]],1)</f>
        <v>M</v>
      </c>
    </row>
    <row r="1183" spans="1:12">
      <c r="A1183" t="s">
        <v>11</v>
      </c>
      <c r="B1183" t="s">
        <v>3253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402399969902.1.1.1.01</v>
      </c>
      <c r="F1183" s="42" t="s">
        <v>2398</v>
      </c>
      <c r="G1183" t="s">
        <v>1220</v>
      </c>
      <c r="H1183" t="s">
        <v>387</v>
      </c>
      <c r="I1183" t="s">
        <v>348</v>
      </c>
      <c r="J1183" t="s">
        <v>1690</v>
      </c>
      <c r="K1183" t="s">
        <v>3208</v>
      </c>
      <c r="L1183" t="str">
        <f>LEFT(TMODELO[[#This Row],[Genero]],1)</f>
        <v>M</v>
      </c>
    </row>
    <row r="1184" spans="1:12">
      <c r="A1184" t="s">
        <v>11</v>
      </c>
      <c r="B1184" t="s">
        <v>3253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402423654072.1.1.1.01</v>
      </c>
      <c r="F1184" s="42" t="s">
        <v>2499</v>
      </c>
      <c r="G1184" t="s">
        <v>1053</v>
      </c>
      <c r="H1184" t="s">
        <v>214</v>
      </c>
      <c r="I1184" t="s">
        <v>348</v>
      </c>
      <c r="J1184" t="s">
        <v>1690</v>
      </c>
      <c r="K1184" t="s">
        <v>3209</v>
      </c>
      <c r="L1184" t="str">
        <f>LEFT(TMODELO[[#This Row],[Genero]],1)</f>
        <v>F</v>
      </c>
    </row>
    <row r="1185" spans="1:12">
      <c r="A1185" t="s">
        <v>3109</v>
      </c>
      <c r="B1185" t="s">
        <v>3206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001049969212.1.2.2.05</v>
      </c>
      <c r="F1185" s="42" t="s">
        <v>2979</v>
      </c>
      <c r="G1185" t="s">
        <v>1267</v>
      </c>
      <c r="H1185" t="s">
        <v>1069</v>
      </c>
      <c r="I1185" t="s">
        <v>1126</v>
      </c>
      <c r="J1185" t="s">
        <v>1699</v>
      </c>
      <c r="K1185" t="s">
        <v>3208</v>
      </c>
      <c r="L1185" t="str">
        <f>LEFT(TMODELO[[#This Row],[Genero]],1)</f>
        <v>M</v>
      </c>
    </row>
    <row r="1186" spans="1:12">
      <c r="A1186" t="s">
        <v>3109</v>
      </c>
      <c r="B1186" t="s">
        <v>3206</v>
      </c>
      <c r="C1186" t="str">
        <f>_xlfn.XLOOKUP(TMODELO[[#This Row],[Tipo Empleado]],TBLTIPO[Tipo Empleado],TBLTIPO[cta])</f>
        <v>2.1.2.2.05</v>
      </c>
      <c r="D1186" t="str">
        <f>_xlfn.XLOOKUP(TMODELO[[#This Row],[Codigo Area Liquidacion]],TBLAREA[PLANTA],TBLAREA[PROG])</f>
        <v>01</v>
      </c>
      <c r="E1186" t="str">
        <f>TMODELO[[#This Row],[Numero Documento]]&amp;TMODELO[[#This Row],[CTA]]</f>
        <v>001059658422.1.2.2.05</v>
      </c>
      <c r="F1186" s="42" t="s">
        <v>3032</v>
      </c>
      <c r="G1186" t="s">
        <v>1760</v>
      </c>
      <c r="H1186" t="s">
        <v>1069</v>
      </c>
      <c r="I1186" t="s">
        <v>1126</v>
      </c>
      <c r="J1186" t="s">
        <v>1699</v>
      </c>
      <c r="K1186" t="s">
        <v>3209</v>
      </c>
      <c r="L1186" t="str">
        <f>LEFT(TMODELO[[#This Row],[Genero]],1)</f>
        <v>F</v>
      </c>
    </row>
    <row r="1187" spans="1:12">
      <c r="A1187" t="s">
        <v>3109</v>
      </c>
      <c r="B1187" t="s">
        <v>3206</v>
      </c>
      <c r="C1187" t="str">
        <f>_xlfn.XLOOKUP(TMODELO[[#This Row],[Tipo Empleado]],TBLTIPO[Tipo Empleado],TBLTIPO[cta])</f>
        <v>2.1.2.2.05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001085966022.1.2.2.05</v>
      </c>
      <c r="F1187" s="42" t="s">
        <v>2981</v>
      </c>
      <c r="G1187" t="s">
        <v>3283</v>
      </c>
      <c r="H1187" t="s">
        <v>1069</v>
      </c>
      <c r="I1187" t="s">
        <v>1126</v>
      </c>
      <c r="J1187" t="s">
        <v>1699</v>
      </c>
      <c r="K1187" t="s">
        <v>3209</v>
      </c>
      <c r="L1187" t="str">
        <f>LEFT(TMODELO[[#This Row],[Genero]],1)</f>
        <v>F</v>
      </c>
    </row>
    <row r="1188" spans="1:12">
      <c r="A1188" t="s">
        <v>3109</v>
      </c>
      <c r="B1188" t="s">
        <v>3206</v>
      </c>
      <c r="C1188" t="str">
        <f>_xlfn.XLOOKUP(TMODELO[[#This Row],[Tipo Empleado]],TBLTIPO[Tipo Empleado],TBLTIPO[cta])</f>
        <v>2.1.2.2.05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001103955302.1.2.2.05</v>
      </c>
      <c r="F1188" s="42" t="s">
        <v>2997</v>
      </c>
      <c r="G1188" t="s">
        <v>1120</v>
      </c>
      <c r="H1188" t="s">
        <v>1069</v>
      </c>
      <c r="I1188" t="s">
        <v>1126</v>
      </c>
      <c r="J1188" t="s">
        <v>1699</v>
      </c>
      <c r="K1188" t="s">
        <v>3209</v>
      </c>
      <c r="L1188" t="str">
        <f>LEFT(TMODELO[[#This Row],[Genero]],1)</f>
        <v>F</v>
      </c>
    </row>
    <row r="1189" spans="1:12">
      <c r="A1189" t="s">
        <v>3109</v>
      </c>
      <c r="B1189" t="s">
        <v>3206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001109166992.1.2.2.05</v>
      </c>
      <c r="F1189" s="42" t="s">
        <v>3072</v>
      </c>
      <c r="G1189" t="s">
        <v>1768</v>
      </c>
      <c r="H1189" t="s">
        <v>1069</v>
      </c>
      <c r="I1189" t="s">
        <v>1126</v>
      </c>
      <c r="J1189" t="s">
        <v>1699</v>
      </c>
      <c r="K1189" t="s">
        <v>3208</v>
      </c>
      <c r="L1189" t="str">
        <f>LEFT(TMODELO[[#This Row],[Genero]],1)</f>
        <v>M</v>
      </c>
    </row>
    <row r="1190" spans="1:12">
      <c r="A1190" t="s">
        <v>3109</v>
      </c>
      <c r="B1190" t="s">
        <v>3206</v>
      </c>
      <c r="C1190" t="str">
        <f>_xlfn.XLOOKUP(TMODELO[[#This Row],[Tipo Empleado]],TBLTIPO[Tipo Empleado],TBLTIPO[cta])</f>
        <v>2.1.2.2.05</v>
      </c>
      <c r="D1190" t="str">
        <f>_xlfn.XLOOKUP(TMODELO[[#This Row],[Codigo Area Liquidacion]],TBLAREA[PLANTA],TBLAREA[PROG])</f>
        <v>01</v>
      </c>
      <c r="E1190" t="str">
        <f>TMODELO[[#This Row],[Numero Documento]]&amp;TMODELO[[#This Row],[CTA]]</f>
        <v>001114667772.1.2.2.05</v>
      </c>
      <c r="F1190" s="42" t="s">
        <v>3017</v>
      </c>
      <c r="G1190" t="s">
        <v>1665</v>
      </c>
      <c r="H1190" t="s">
        <v>1069</v>
      </c>
      <c r="I1190" t="s">
        <v>1126</v>
      </c>
      <c r="J1190" t="s">
        <v>1699</v>
      </c>
      <c r="K1190" t="s">
        <v>3208</v>
      </c>
      <c r="L1190" t="str">
        <f>LEFT(TMODELO[[#This Row],[Genero]],1)</f>
        <v>M</v>
      </c>
    </row>
    <row r="1191" spans="1:12">
      <c r="A1191" t="s">
        <v>3109</v>
      </c>
      <c r="B1191" t="s">
        <v>3206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001114726502.1.2.2.05</v>
      </c>
      <c r="F1191" s="42" t="s">
        <v>3325</v>
      </c>
      <c r="G1191" t="s">
        <v>3309</v>
      </c>
      <c r="H1191" t="s">
        <v>1069</v>
      </c>
      <c r="I1191" t="s">
        <v>1126</v>
      </c>
      <c r="J1191" t="s">
        <v>1699</v>
      </c>
      <c r="K1191" t="s">
        <v>3208</v>
      </c>
      <c r="L1191" t="str">
        <f>LEFT(TMODELO[[#This Row],[Genero]],1)</f>
        <v>M</v>
      </c>
    </row>
    <row r="1192" spans="1:12">
      <c r="A1192" t="s">
        <v>3109</v>
      </c>
      <c r="B1192" t="s">
        <v>3206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001116618232.1.2.2.05</v>
      </c>
      <c r="F1192" s="42" t="s">
        <v>3024</v>
      </c>
      <c r="G1192" t="s">
        <v>1666</v>
      </c>
      <c r="H1192" t="s">
        <v>1069</v>
      </c>
      <c r="I1192" t="s">
        <v>1126</v>
      </c>
      <c r="J1192" t="s">
        <v>1699</v>
      </c>
      <c r="K1192" t="s">
        <v>3208</v>
      </c>
      <c r="L1192" t="str">
        <f>LEFT(TMODELO[[#This Row],[Genero]],1)</f>
        <v>M</v>
      </c>
    </row>
    <row r="1193" spans="1:12">
      <c r="A1193" t="s">
        <v>3109</v>
      </c>
      <c r="B1193" t="s">
        <v>3206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001116625812.1.2.2.05</v>
      </c>
      <c r="F1193" s="42" t="s">
        <v>3007</v>
      </c>
      <c r="G1193" t="s">
        <v>1769</v>
      </c>
      <c r="H1193" t="s">
        <v>1069</v>
      </c>
      <c r="I1193" t="s">
        <v>1126</v>
      </c>
      <c r="J1193" t="s">
        <v>1699</v>
      </c>
      <c r="K1193" t="s">
        <v>3208</v>
      </c>
      <c r="L1193" t="str">
        <f>LEFT(TMODELO[[#This Row],[Genero]],1)</f>
        <v>M</v>
      </c>
    </row>
    <row r="1194" spans="1:12">
      <c r="A1194" t="s">
        <v>3109</v>
      </c>
      <c r="B1194" t="s">
        <v>3206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001116959122.1.2.2.05</v>
      </c>
      <c r="F1194" s="42" t="s">
        <v>3099</v>
      </c>
      <c r="G1194" t="s">
        <v>1687</v>
      </c>
      <c r="H1194" t="s">
        <v>1069</v>
      </c>
      <c r="I1194" t="s">
        <v>1126</v>
      </c>
      <c r="J1194" t="s">
        <v>1699</v>
      </c>
      <c r="K1194" t="s">
        <v>3208</v>
      </c>
      <c r="L1194" t="str">
        <f>LEFT(TMODELO[[#This Row],[Genero]],1)</f>
        <v>M</v>
      </c>
    </row>
    <row r="1195" spans="1:12">
      <c r="A1195" t="s">
        <v>3109</v>
      </c>
      <c r="B1195" t="s">
        <v>3206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001117019182.1.2.2.05</v>
      </c>
      <c r="F1195" s="42" t="s">
        <v>3045</v>
      </c>
      <c r="G1195" t="s">
        <v>1770</v>
      </c>
      <c r="H1195" t="s">
        <v>1069</v>
      </c>
      <c r="I1195" t="s">
        <v>1126</v>
      </c>
      <c r="J1195" t="s">
        <v>1699</v>
      </c>
      <c r="K1195" t="s">
        <v>3208</v>
      </c>
      <c r="L1195" t="str">
        <f>LEFT(TMODELO[[#This Row],[Genero]],1)</f>
        <v>M</v>
      </c>
    </row>
    <row r="1196" spans="1:12">
      <c r="A1196" t="s">
        <v>3109</v>
      </c>
      <c r="B1196" t="s">
        <v>3206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001117156452.1.2.2.05</v>
      </c>
      <c r="F1196" s="42" t="s">
        <v>3098</v>
      </c>
      <c r="G1196" t="s">
        <v>1771</v>
      </c>
      <c r="H1196" t="s">
        <v>1069</v>
      </c>
      <c r="I1196" t="s">
        <v>1126</v>
      </c>
      <c r="J1196" t="s">
        <v>1699</v>
      </c>
      <c r="K1196" t="s">
        <v>3208</v>
      </c>
      <c r="L1196" t="str">
        <f>LEFT(TMODELO[[#This Row],[Genero]],1)</f>
        <v>M</v>
      </c>
    </row>
    <row r="1197" spans="1:12">
      <c r="A1197" t="s">
        <v>3109</v>
      </c>
      <c r="B1197" t="s">
        <v>3206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001117926442.1.2.2.05</v>
      </c>
      <c r="F1197" s="42" t="s">
        <v>2999</v>
      </c>
      <c r="G1197" t="s">
        <v>1772</v>
      </c>
      <c r="H1197" t="s">
        <v>1069</v>
      </c>
      <c r="I1197" t="s">
        <v>1126</v>
      </c>
      <c r="J1197" t="s">
        <v>1699</v>
      </c>
      <c r="K1197" t="s">
        <v>3208</v>
      </c>
      <c r="L1197" t="str">
        <f>LEFT(TMODELO[[#This Row],[Genero]],1)</f>
        <v>M</v>
      </c>
    </row>
    <row r="1198" spans="1:12">
      <c r="A1198" t="s">
        <v>3109</v>
      </c>
      <c r="B1198" t="s">
        <v>3206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001117990372.1.2.2.05</v>
      </c>
      <c r="F1198" s="42" t="s">
        <v>2996</v>
      </c>
      <c r="G1198" t="s">
        <v>1773</v>
      </c>
      <c r="H1198" t="s">
        <v>1069</v>
      </c>
      <c r="I1198" t="s">
        <v>1126</v>
      </c>
      <c r="J1198" t="s">
        <v>1699</v>
      </c>
      <c r="K1198" t="s">
        <v>3208</v>
      </c>
      <c r="L1198" t="str">
        <f>LEFT(TMODELO[[#This Row],[Genero]],1)</f>
        <v>M</v>
      </c>
    </row>
    <row r="1199" spans="1:12">
      <c r="A1199" t="s">
        <v>3109</v>
      </c>
      <c r="B1199" t="s">
        <v>3206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001118081012.1.2.2.05</v>
      </c>
      <c r="F1199" s="42" t="s">
        <v>3052</v>
      </c>
      <c r="G1199" t="s">
        <v>1679</v>
      </c>
      <c r="H1199" t="s">
        <v>1069</v>
      </c>
      <c r="I1199" t="s">
        <v>1126</v>
      </c>
      <c r="J1199" t="s">
        <v>1699</v>
      </c>
      <c r="K1199" t="s">
        <v>3209</v>
      </c>
      <c r="L1199" t="str">
        <f>LEFT(TMODELO[[#This Row],[Genero]],1)</f>
        <v>F</v>
      </c>
    </row>
    <row r="1200" spans="1:12">
      <c r="A1200" t="s">
        <v>3109</v>
      </c>
      <c r="B1200" t="s">
        <v>3206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001119311352.1.2.2.05</v>
      </c>
      <c r="F1200" s="42" t="s">
        <v>3087</v>
      </c>
      <c r="G1200" t="s">
        <v>3288</v>
      </c>
      <c r="H1200" t="s">
        <v>1069</v>
      </c>
      <c r="I1200" t="s">
        <v>1126</v>
      </c>
      <c r="J1200" t="s">
        <v>1699</v>
      </c>
      <c r="K1200" t="s">
        <v>3209</v>
      </c>
      <c r="L1200" t="str">
        <f>LEFT(TMODELO[[#This Row],[Genero]],1)</f>
        <v>F</v>
      </c>
    </row>
    <row r="1201" spans="1:12">
      <c r="A1201" t="s">
        <v>3109</v>
      </c>
      <c r="B1201" t="s">
        <v>3206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001120263722.1.2.2.05</v>
      </c>
      <c r="F1201" s="42" t="s">
        <v>3071</v>
      </c>
      <c r="G1201" t="s">
        <v>1123</v>
      </c>
      <c r="H1201" t="s">
        <v>1069</v>
      </c>
      <c r="I1201" t="s">
        <v>1126</v>
      </c>
      <c r="J1201" t="s">
        <v>1699</v>
      </c>
      <c r="K1201" t="s">
        <v>3208</v>
      </c>
      <c r="L1201" t="str">
        <f>LEFT(TMODELO[[#This Row],[Genero]],1)</f>
        <v>M</v>
      </c>
    </row>
    <row r="1202" spans="1:12">
      <c r="A1202" t="s">
        <v>3109</v>
      </c>
      <c r="B1202" t="s">
        <v>3206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001122678852.1.2.2.05</v>
      </c>
      <c r="F1202" s="42" t="s">
        <v>2983</v>
      </c>
      <c r="G1202" t="s">
        <v>1774</v>
      </c>
      <c r="H1202" t="s">
        <v>1069</v>
      </c>
      <c r="I1202" t="s">
        <v>1126</v>
      </c>
      <c r="J1202" t="s">
        <v>1699</v>
      </c>
      <c r="K1202" t="s">
        <v>3209</v>
      </c>
      <c r="L1202" t="str">
        <f>LEFT(TMODELO[[#This Row],[Genero]],1)</f>
        <v>F</v>
      </c>
    </row>
    <row r="1203" spans="1:12">
      <c r="A1203" t="s">
        <v>3109</v>
      </c>
      <c r="B1203" t="s">
        <v>3206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001123350622.1.2.2.05</v>
      </c>
      <c r="F1203" s="42" t="s">
        <v>3035</v>
      </c>
      <c r="G1203" t="s">
        <v>1775</v>
      </c>
      <c r="H1203" t="s">
        <v>1069</v>
      </c>
      <c r="I1203" t="s">
        <v>1126</v>
      </c>
      <c r="J1203" t="s">
        <v>1699</v>
      </c>
      <c r="K1203" t="s">
        <v>3208</v>
      </c>
      <c r="L1203" t="str">
        <f>LEFT(TMODELO[[#This Row],[Genero]],1)</f>
        <v>M</v>
      </c>
    </row>
    <row r="1204" spans="1:12">
      <c r="A1204" t="s">
        <v>3109</v>
      </c>
      <c r="B1204" t="s">
        <v>3206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001125972242.1.2.2.05</v>
      </c>
      <c r="F1204" s="42" t="s">
        <v>3018</v>
      </c>
      <c r="G1204" t="s">
        <v>1776</v>
      </c>
      <c r="H1204" t="s">
        <v>1069</v>
      </c>
      <c r="I1204" t="s">
        <v>1126</v>
      </c>
      <c r="J1204" t="s">
        <v>1699</v>
      </c>
      <c r="K1204" t="s">
        <v>3208</v>
      </c>
      <c r="L1204" t="str">
        <f>LEFT(TMODELO[[#This Row],[Genero]],1)</f>
        <v>M</v>
      </c>
    </row>
    <row r="1205" spans="1:12">
      <c r="A1205" t="s">
        <v>3109</v>
      </c>
      <c r="B1205" t="s">
        <v>3206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001138212502.1.2.2.05</v>
      </c>
      <c r="F1205" s="42" t="s">
        <v>3069</v>
      </c>
      <c r="G1205" t="s">
        <v>1683</v>
      </c>
      <c r="H1205" t="s">
        <v>1069</v>
      </c>
      <c r="I1205" t="s">
        <v>335</v>
      </c>
      <c r="J1205" t="s">
        <v>1736</v>
      </c>
      <c r="K1205" t="s">
        <v>3208</v>
      </c>
      <c r="L1205" t="str">
        <f>LEFT(TMODELO[[#This Row],[Genero]],1)</f>
        <v>M</v>
      </c>
    </row>
    <row r="1206" spans="1:12">
      <c r="A1206" t="s">
        <v>3109</v>
      </c>
      <c r="B1206" t="s">
        <v>3206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001142691112.1.2.2.05</v>
      </c>
      <c r="F1206" s="42" t="s">
        <v>3095</v>
      </c>
      <c r="G1206" t="s">
        <v>1963</v>
      </c>
      <c r="H1206" t="s">
        <v>1069</v>
      </c>
      <c r="I1206" t="s">
        <v>1126</v>
      </c>
      <c r="J1206" t="s">
        <v>1699</v>
      </c>
      <c r="K1206" t="s">
        <v>3209</v>
      </c>
      <c r="L1206" t="str">
        <f>LEFT(TMODELO[[#This Row],[Genero]],1)</f>
        <v>F</v>
      </c>
    </row>
    <row r="1207" spans="1:12">
      <c r="A1207" t="s">
        <v>3109</v>
      </c>
      <c r="B1207" t="s">
        <v>3206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001163288812.1.2.2.05</v>
      </c>
      <c r="F1207" s="42" t="s">
        <v>2990</v>
      </c>
      <c r="G1207" t="s">
        <v>1664</v>
      </c>
      <c r="H1207" t="s">
        <v>60</v>
      </c>
      <c r="I1207" t="s">
        <v>1126</v>
      </c>
      <c r="J1207" t="s">
        <v>1699</v>
      </c>
      <c r="K1207" t="s">
        <v>3208</v>
      </c>
      <c r="L1207" t="str">
        <f>LEFT(TMODELO[[#This Row],[Genero]],1)</f>
        <v>M</v>
      </c>
    </row>
    <row r="1208" spans="1:12">
      <c r="A1208" t="s">
        <v>3109</v>
      </c>
      <c r="B1208" t="s">
        <v>3206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001165890782.1.2.2.05</v>
      </c>
      <c r="F1208" s="42" t="s">
        <v>2982</v>
      </c>
      <c r="G1208" t="s">
        <v>1964</v>
      </c>
      <c r="H1208" t="s">
        <v>1069</v>
      </c>
      <c r="I1208" t="s">
        <v>1126</v>
      </c>
      <c r="J1208" t="s">
        <v>1699</v>
      </c>
      <c r="K1208" t="s">
        <v>3209</v>
      </c>
      <c r="L1208" t="str">
        <f>LEFT(TMODELO[[#This Row],[Genero]],1)</f>
        <v>F</v>
      </c>
    </row>
    <row r="1209" spans="1:12">
      <c r="A1209" t="s">
        <v>3109</v>
      </c>
      <c r="B1209" t="s">
        <v>3206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001166600022.1.2.2.05</v>
      </c>
      <c r="F1209" s="42" t="s">
        <v>2963</v>
      </c>
      <c r="G1209" t="s">
        <v>1118</v>
      </c>
      <c r="H1209" t="s">
        <v>1069</v>
      </c>
      <c r="I1209" t="s">
        <v>1126</v>
      </c>
      <c r="J1209" t="s">
        <v>1699</v>
      </c>
      <c r="K1209" t="s">
        <v>3208</v>
      </c>
      <c r="L1209" t="str">
        <f>LEFT(TMODELO[[#This Row],[Genero]],1)</f>
        <v>M</v>
      </c>
    </row>
    <row r="1210" spans="1:12">
      <c r="A1210" t="s">
        <v>3109</v>
      </c>
      <c r="B1210" t="s">
        <v>3206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001170271022.1.2.2.05</v>
      </c>
      <c r="F1210" s="42" t="s">
        <v>3010</v>
      </c>
      <c r="G1210" t="s">
        <v>3286</v>
      </c>
      <c r="H1210" t="s">
        <v>1069</v>
      </c>
      <c r="I1210" t="s">
        <v>1126</v>
      </c>
      <c r="J1210" t="s">
        <v>1699</v>
      </c>
      <c r="K1210" t="s">
        <v>3209</v>
      </c>
      <c r="L1210" t="str">
        <f>LEFT(TMODELO[[#This Row],[Genero]],1)</f>
        <v>F</v>
      </c>
    </row>
    <row r="1211" spans="1:12">
      <c r="A1211" t="s">
        <v>3109</v>
      </c>
      <c r="B1211" t="s">
        <v>3206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001170586362.1.2.2.05</v>
      </c>
      <c r="F1211" s="42" t="s">
        <v>3008</v>
      </c>
      <c r="G1211" t="s">
        <v>1779</v>
      </c>
      <c r="H1211" t="s">
        <v>1069</v>
      </c>
      <c r="I1211" t="s">
        <v>1126</v>
      </c>
      <c r="J1211" t="s">
        <v>1699</v>
      </c>
      <c r="K1211" t="s">
        <v>3209</v>
      </c>
      <c r="L1211" t="str">
        <f>LEFT(TMODELO[[#This Row],[Genero]],1)</f>
        <v>F</v>
      </c>
    </row>
    <row r="1212" spans="1:12">
      <c r="A1212" t="s">
        <v>3109</v>
      </c>
      <c r="B1212" t="s">
        <v>3206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001175155852.1.2.2.05</v>
      </c>
      <c r="F1212" s="42" t="s">
        <v>3026</v>
      </c>
      <c r="G1212" t="s">
        <v>1316</v>
      </c>
      <c r="H1212" t="s">
        <v>1069</v>
      </c>
      <c r="I1212" t="s">
        <v>1126</v>
      </c>
      <c r="J1212" t="s">
        <v>1699</v>
      </c>
      <c r="K1212" t="s">
        <v>3208</v>
      </c>
      <c r="L1212" t="str">
        <f>LEFT(TMODELO[[#This Row],[Genero]],1)</f>
        <v>M</v>
      </c>
    </row>
    <row r="1213" spans="1:12">
      <c r="A1213" t="s">
        <v>3109</v>
      </c>
      <c r="B1213" t="s">
        <v>3206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001178246642.1.2.2.05</v>
      </c>
      <c r="F1213" s="42" t="s">
        <v>2985</v>
      </c>
      <c r="G1213" t="s">
        <v>1781</v>
      </c>
      <c r="H1213" t="s">
        <v>1069</v>
      </c>
      <c r="I1213" t="s">
        <v>1126</v>
      </c>
      <c r="J1213" t="s">
        <v>1699</v>
      </c>
      <c r="K1213" t="s">
        <v>3208</v>
      </c>
      <c r="L1213" t="str">
        <f>LEFT(TMODELO[[#This Row],[Genero]],1)</f>
        <v>M</v>
      </c>
    </row>
    <row r="1214" spans="1:12">
      <c r="A1214" t="s">
        <v>3109</v>
      </c>
      <c r="B1214" t="s">
        <v>3206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001179078812.1.2.2.05</v>
      </c>
      <c r="F1214" s="42" t="s">
        <v>3124</v>
      </c>
      <c r="G1214" t="s">
        <v>3285</v>
      </c>
      <c r="H1214" t="s">
        <v>1069</v>
      </c>
      <c r="I1214" t="s">
        <v>1126</v>
      </c>
      <c r="J1214" t="s">
        <v>1699</v>
      </c>
      <c r="K1214" t="s">
        <v>3208</v>
      </c>
      <c r="L1214" t="str">
        <f>LEFT(TMODELO[[#This Row],[Genero]],1)</f>
        <v>M</v>
      </c>
    </row>
    <row r="1215" spans="1:12">
      <c r="A1215" t="s">
        <v>3109</v>
      </c>
      <c r="B1215" t="s">
        <v>3206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001180101722.1.2.2.05</v>
      </c>
      <c r="F1215" s="42" t="s">
        <v>3019</v>
      </c>
      <c r="G1215" t="s">
        <v>1782</v>
      </c>
      <c r="H1215" t="s">
        <v>1069</v>
      </c>
      <c r="I1215" t="s">
        <v>1126</v>
      </c>
      <c r="J1215" t="s">
        <v>1699</v>
      </c>
      <c r="K1215" t="s">
        <v>3208</v>
      </c>
      <c r="L1215" t="str">
        <f>LEFT(TMODELO[[#This Row],[Genero]],1)</f>
        <v>M</v>
      </c>
    </row>
    <row r="1216" spans="1:12">
      <c r="A1216" t="s">
        <v>3109</v>
      </c>
      <c r="B1216" t="s">
        <v>3206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001188182102.1.2.2.05</v>
      </c>
      <c r="F1216" s="42" t="s">
        <v>3051</v>
      </c>
      <c r="G1216" t="s">
        <v>1919</v>
      </c>
      <c r="H1216" t="s">
        <v>1069</v>
      </c>
      <c r="I1216" t="s">
        <v>1126</v>
      </c>
      <c r="J1216" t="s">
        <v>1699</v>
      </c>
      <c r="K1216" t="s">
        <v>3208</v>
      </c>
      <c r="L1216" t="str">
        <f>LEFT(TMODELO[[#This Row],[Genero]],1)</f>
        <v>M</v>
      </c>
    </row>
    <row r="1217" spans="1:12">
      <c r="A1217" t="s">
        <v>3109</v>
      </c>
      <c r="B1217" t="s">
        <v>3206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001188962652.1.2.2.05</v>
      </c>
      <c r="F1217" s="42" t="s">
        <v>2989</v>
      </c>
      <c r="G1217" t="s">
        <v>3284</v>
      </c>
      <c r="H1217" t="s">
        <v>1069</v>
      </c>
      <c r="I1217" t="s">
        <v>1126</v>
      </c>
      <c r="J1217" t="s">
        <v>1699</v>
      </c>
      <c r="K1217" t="s">
        <v>3208</v>
      </c>
      <c r="L1217" t="str">
        <f>LEFT(TMODELO[[#This Row],[Genero]],1)</f>
        <v>M</v>
      </c>
    </row>
    <row r="1218" spans="1:12">
      <c r="A1218" t="s">
        <v>3109</v>
      </c>
      <c r="B1218" t="s">
        <v>3206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001193791052.1.2.2.05</v>
      </c>
      <c r="F1218" s="42" t="s">
        <v>2970</v>
      </c>
      <c r="G1218" t="s">
        <v>1786</v>
      </c>
      <c r="H1218" t="s">
        <v>1069</v>
      </c>
      <c r="I1218" t="s">
        <v>1126</v>
      </c>
      <c r="J1218" t="s">
        <v>1699</v>
      </c>
      <c r="K1218" t="s">
        <v>3208</v>
      </c>
      <c r="L1218" t="str">
        <f>LEFT(TMODELO[[#This Row],[Genero]],1)</f>
        <v>M</v>
      </c>
    </row>
    <row r="1219" spans="1:12">
      <c r="A1219" t="s">
        <v>3109</v>
      </c>
      <c r="B1219" t="s">
        <v>3206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005004670142.1.2.2.05</v>
      </c>
      <c r="F1219" s="42" t="s">
        <v>2973</v>
      </c>
      <c r="G1219" t="s">
        <v>1788</v>
      </c>
      <c r="H1219" t="s">
        <v>1069</v>
      </c>
      <c r="I1219" t="s">
        <v>1126</v>
      </c>
      <c r="J1219" t="s">
        <v>1699</v>
      </c>
      <c r="K1219" t="s">
        <v>3209</v>
      </c>
      <c r="L1219" t="str">
        <f>LEFT(TMODELO[[#This Row],[Genero]],1)</f>
        <v>F</v>
      </c>
    </row>
    <row r="1220" spans="1:12">
      <c r="A1220" t="s">
        <v>3109</v>
      </c>
      <c r="B1220" t="s">
        <v>3206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005004728082.1.2.2.05</v>
      </c>
      <c r="F1220" s="42" t="s">
        <v>3055</v>
      </c>
      <c r="G1220" t="s">
        <v>1789</v>
      </c>
      <c r="H1220" t="s">
        <v>1069</v>
      </c>
      <c r="I1220" t="s">
        <v>1126</v>
      </c>
      <c r="J1220" t="s">
        <v>1699</v>
      </c>
      <c r="K1220" t="s">
        <v>3209</v>
      </c>
      <c r="L1220" t="str">
        <f>LEFT(TMODELO[[#This Row],[Genero]],1)</f>
        <v>F</v>
      </c>
    </row>
    <row r="1221" spans="1:12">
      <c r="A1221" t="s">
        <v>3109</v>
      </c>
      <c r="B1221" t="s">
        <v>3206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008002278602.1.2.2.05</v>
      </c>
      <c r="F1221" s="42" t="s">
        <v>3060</v>
      </c>
      <c r="G1221" t="s">
        <v>1790</v>
      </c>
      <c r="H1221" t="s">
        <v>1069</v>
      </c>
      <c r="I1221" t="s">
        <v>1126</v>
      </c>
      <c r="J1221" t="s">
        <v>1699</v>
      </c>
      <c r="K1221" t="s">
        <v>3208</v>
      </c>
      <c r="L1221" t="str">
        <f>LEFT(TMODELO[[#This Row],[Genero]],1)</f>
        <v>M</v>
      </c>
    </row>
    <row r="1222" spans="1:12">
      <c r="A1222" t="s">
        <v>3109</v>
      </c>
      <c r="B1222" t="s">
        <v>3206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008003296662.1.2.2.05</v>
      </c>
      <c r="F1222" s="42" t="s">
        <v>3015</v>
      </c>
      <c r="G1222" t="s">
        <v>1182</v>
      </c>
      <c r="H1222" t="s">
        <v>1069</v>
      </c>
      <c r="I1222" t="s">
        <v>1126</v>
      </c>
      <c r="J1222" t="s">
        <v>1699</v>
      </c>
      <c r="K1222" t="s">
        <v>3209</v>
      </c>
      <c r="L1222" t="str">
        <f>LEFT(TMODELO[[#This Row],[Genero]],1)</f>
        <v>F</v>
      </c>
    </row>
    <row r="1223" spans="1:12">
      <c r="A1223" t="s">
        <v>3109</v>
      </c>
      <c r="B1223" t="s">
        <v>3206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010010259392.1.2.2.05</v>
      </c>
      <c r="F1223" s="42" t="s">
        <v>3084</v>
      </c>
      <c r="G1223" t="s">
        <v>1238</v>
      </c>
      <c r="H1223" t="s">
        <v>1069</v>
      </c>
      <c r="I1223" t="s">
        <v>1126</v>
      </c>
      <c r="J1223" t="s">
        <v>1699</v>
      </c>
      <c r="K1223" t="s">
        <v>3208</v>
      </c>
      <c r="L1223" t="str">
        <f>LEFT(TMODELO[[#This Row],[Genero]],1)</f>
        <v>M</v>
      </c>
    </row>
    <row r="1224" spans="1:12">
      <c r="A1224" t="s">
        <v>3109</v>
      </c>
      <c r="B1224" t="s">
        <v>3206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010011738382.1.2.2.05</v>
      </c>
      <c r="F1224" s="42" t="s">
        <v>3027</v>
      </c>
      <c r="G1224" t="s">
        <v>1791</v>
      </c>
      <c r="H1224" t="s">
        <v>1069</v>
      </c>
      <c r="I1224" t="s">
        <v>1126</v>
      </c>
      <c r="J1224" t="s">
        <v>1699</v>
      </c>
      <c r="K1224" t="s">
        <v>3208</v>
      </c>
      <c r="L1224" t="str">
        <f>LEFT(TMODELO[[#This Row],[Genero]],1)</f>
        <v>M</v>
      </c>
    </row>
    <row r="1225" spans="1:12">
      <c r="A1225" t="s">
        <v>3109</v>
      </c>
      <c r="B1225" t="s">
        <v>3206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011002701212.1.2.2.05</v>
      </c>
      <c r="F1225" s="42" t="s">
        <v>3028</v>
      </c>
      <c r="G1225" t="s">
        <v>1792</v>
      </c>
      <c r="H1225" t="s">
        <v>1069</v>
      </c>
      <c r="I1225" t="s">
        <v>1126</v>
      </c>
      <c r="J1225" t="s">
        <v>1699</v>
      </c>
      <c r="K1225" t="s">
        <v>3208</v>
      </c>
      <c r="L1225" t="str">
        <f>LEFT(TMODELO[[#This Row],[Genero]],1)</f>
        <v>M</v>
      </c>
    </row>
    <row r="1226" spans="1:12">
      <c r="A1226" t="s">
        <v>3109</v>
      </c>
      <c r="B1226" t="s">
        <v>3206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011002934872.1.2.2.05</v>
      </c>
      <c r="F1226" s="42" t="s">
        <v>3061</v>
      </c>
      <c r="G1226" t="s">
        <v>1965</v>
      </c>
      <c r="H1226" t="s">
        <v>1069</v>
      </c>
      <c r="I1226" t="s">
        <v>1126</v>
      </c>
      <c r="J1226" t="s">
        <v>1699</v>
      </c>
      <c r="K1226" t="s">
        <v>3208</v>
      </c>
      <c r="L1226" t="str">
        <f>LEFT(TMODELO[[#This Row],[Genero]],1)</f>
        <v>M</v>
      </c>
    </row>
    <row r="1227" spans="1:12">
      <c r="A1227" t="s">
        <v>3109</v>
      </c>
      <c r="B1227" t="s">
        <v>3206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011003205532.1.2.2.05</v>
      </c>
      <c r="F1227" s="42" t="s">
        <v>3125</v>
      </c>
      <c r="G1227" t="s">
        <v>3139</v>
      </c>
      <c r="H1227" t="s">
        <v>1069</v>
      </c>
      <c r="I1227" t="s">
        <v>1126</v>
      </c>
      <c r="J1227" t="s">
        <v>1699</v>
      </c>
      <c r="K1227" t="s">
        <v>3208</v>
      </c>
      <c r="L1227" t="str">
        <f>LEFT(TMODELO[[#This Row],[Genero]],1)</f>
        <v>M</v>
      </c>
    </row>
    <row r="1228" spans="1:12">
      <c r="A1228" t="s">
        <v>3109</v>
      </c>
      <c r="B1228" t="s">
        <v>3206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011003490812.1.2.2.05</v>
      </c>
      <c r="F1228" s="42" t="s">
        <v>2992</v>
      </c>
      <c r="G1228" t="s">
        <v>1670</v>
      </c>
      <c r="H1228" t="s">
        <v>1069</v>
      </c>
      <c r="I1228" t="s">
        <v>1126</v>
      </c>
      <c r="J1228" t="s">
        <v>1699</v>
      </c>
      <c r="K1228" t="s">
        <v>3208</v>
      </c>
      <c r="L1228" t="str">
        <f>LEFT(TMODELO[[#This Row],[Genero]],1)</f>
        <v>M</v>
      </c>
    </row>
    <row r="1229" spans="1:12">
      <c r="A1229" t="s">
        <v>3109</v>
      </c>
      <c r="B1229" t="s">
        <v>3206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011003648582.1.2.2.05</v>
      </c>
      <c r="F1229" s="42" t="s">
        <v>3057</v>
      </c>
      <c r="G1229" t="s">
        <v>1793</v>
      </c>
      <c r="H1229" t="s">
        <v>1069</v>
      </c>
      <c r="I1229" t="s">
        <v>1126</v>
      </c>
      <c r="J1229" t="s">
        <v>1699</v>
      </c>
      <c r="K1229" t="s">
        <v>3208</v>
      </c>
      <c r="L1229" t="str">
        <f>LEFT(TMODELO[[#This Row],[Genero]],1)</f>
        <v>M</v>
      </c>
    </row>
    <row r="1230" spans="1:12">
      <c r="A1230" t="s">
        <v>3109</v>
      </c>
      <c r="B1230" t="s">
        <v>3206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011004286122.1.2.2.05</v>
      </c>
      <c r="F1230" s="42" t="s">
        <v>2971</v>
      </c>
      <c r="G1230" t="s">
        <v>1795</v>
      </c>
      <c r="H1230" t="s">
        <v>1069</v>
      </c>
      <c r="I1230" t="s">
        <v>1126</v>
      </c>
      <c r="J1230" t="s">
        <v>1699</v>
      </c>
      <c r="K1230" t="s">
        <v>3208</v>
      </c>
      <c r="L1230" t="str">
        <f>LEFT(TMODELO[[#This Row],[Genero]],1)</f>
        <v>M</v>
      </c>
    </row>
    <row r="1231" spans="1:12">
      <c r="A1231" t="s">
        <v>3109</v>
      </c>
      <c r="B1231" t="s">
        <v>3206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012008200492.1.2.2.05</v>
      </c>
      <c r="F1231" s="42" t="s">
        <v>3047</v>
      </c>
      <c r="G1231" t="s">
        <v>1796</v>
      </c>
      <c r="H1231" t="s">
        <v>1069</v>
      </c>
      <c r="I1231" t="s">
        <v>1126</v>
      </c>
      <c r="J1231" t="s">
        <v>1699</v>
      </c>
      <c r="K1231" t="s">
        <v>3208</v>
      </c>
      <c r="L1231" t="str">
        <f>LEFT(TMODELO[[#This Row],[Genero]],1)</f>
        <v>M</v>
      </c>
    </row>
    <row r="1232" spans="1:12">
      <c r="A1232" t="s">
        <v>3109</v>
      </c>
      <c r="B1232" t="s">
        <v>3206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012009455562.1.2.2.05</v>
      </c>
      <c r="F1232" s="42" t="s">
        <v>3326</v>
      </c>
      <c r="G1232" t="s">
        <v>3310</v>
      </c>
      <c r="H1232" t="s">
        <v>1069</v>
      </c>
      <c r="I1232" t="s">
        <v>1126</v>
      </c>
      <c r="J1232" t="s">
        <v>1699</v>
      </c>
      <c r="K1232" t="s">
        <v>3208</v>
      </c>
      <c r="L1232" t="str">
        <f>LEFT(TMODELO[[#This Row],[Genero]],1)</f>
        <v>M</v>
      </c>
    </row>
    <row r="1233" spans="1:12">
      <c r="A1233" t="s">
        <v>3109</v>
      </c>
      <c r="B1233" t="s">
        <v>3206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014001299442.1.2.2.05</v>
      </c>
      <c r="F1233" s="42" t="s">
        <v>2969</v>
      </c>
      <c r="G1233" t="s">
        <v>1916</v>
      </c>
      <c r="H1233" t="s">
        <v>1069</v>
      </c>
      <c r="I1233" t="s">
        <v>1126</v>
      </c>
      <c r="J1233" t="s">
        <v>1699</v>
      </c>
      <c r="K1233" t="s">
        <v>3208</v>
      </c>
      <c r="L1233" t="str">
        <f>LEFT(TMODELO[[#This Row],[Genero]],1)</f>
        <v>M</v>
      </c>
    </row>
    <row r="1234" spans="1:12">
      <c r="A1234" t="s">
        <v>3109</v>
      </c>
      <c r="B1234" t="s">
        <v>3206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016001165762.1.2.2.05</v>
      </c>
      <c r="F1234" s="42" t="s">
        <v>3126</v>
      </c>
      <c r="G1234" t="s">
        <v>3140</v>
      </c>
      <c r="H1234" t="s">
        <v>1069</v>
      </c>
      <c r="I1234" t="s">
        <v>1126</v>
      </c>
      <c r="J1234" t="s">
        <v>1699</v>
      </c>
      <c r="K1234" t="s">
        <v>3208</v>
      </c>
      <c r="L1234" t="str">
        <f>LEFT(TMODELO[[#This Row],[Genero]],1)</f>
        <v>M</v>
      </c>
    </row>
    <row r="1235" spans="1:12">
      <c r="A1235" t="s">
        <v>3109</v>
      </c>
      <c r="B1235" t="s">
        <v>3206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016001503772.1.2.2.05</v>
      </c>
      <c r="F1235" s="42" t="s">
        <v>3327</v>
      </c>
      <c r="G1235" t="s">
        <v>3311</v>
      </c>
      <c r="H1235" t="s">
        <v>1069</v>
      </c>
      <c r="I1235" t="s">
        <v>1126</v>
      </c>
      <c r="J1235" t="s">
        <v>1699</v>
      </c>
      <c r="K1235" t="s">
        <v>3208</v>
      </c>
      <c r="L1235" t="str">
        <f>LEFT(TMODELO[[#This Row],[Genero]],1)</f>
        <v>M</v>
      </c>
    </row>
    <row r="1236" spans="1:12">
      <c r="A1236" t="s">
        <v>3109</v>
      </c>
      <c r="B1236" t="s">
        <v>3206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016001536112.1.2.2.05</v>
      </c>
      <c r="F1236" s="42" t="s">
        <v>3079</v>
      </c>
      <c r="G1236" t="s">
        <v>1179</v>
      </c>
      <c r="H1236" t="s">
        <v>1069</v>
      </c>
      <c r="I1236" t="s">
        <v>1126</v>
      </c>
      <c r="J1236" t="s">
        <v>1699</v>
      </c>
      <c r="K1236" t="s">
        <v>3208</v>
      </c>
      <c r="L1236" t="str">
        <f>LEFT(TMODELO[[#This Row],[Genero]],1)</f>
        <v>M</v>
      </c>
    </row>
    <row r="1237" spans="1:12">
      <c r="A1237" t="s">
        <v>3109</v>
      </c>
      <c r="B1237" t="s">
        <v>3206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016001539002.1.2.2.05</v>
      </c>
      <c r="F1237" s="42" t="s">
        <v>2977</v>
      </c>
      <c r="G1237" t="s">
        <v>1070</v>
      </c>
      <c r="H1237" t="s">
        <v>1069</v>
      </c>
      <c r="I1237" t="s">
        <v>1126</v>
      </c>
      <c r="J1237" t="s">
        <v>1699</v>
      </c>
      <c r="K1237" t="s">
        <v>3208</v>
      </c>
      <c r="L1237" t="str">
        <f>LEFT(TMODELO[[#This Row],[Genero]],1)</f>
        <v>M</v>
      </c>
    </row>
    <row r="1238" spans="1:12">
      <c r="A1238" t="s">
        <v>3109</v>
      </c>
      <c r="B1238" t="s">
        <v>3206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016001636022.1.2.2.05</v>
      </c>
      <c r="F1238" s="42" t="s">
        <v>3187</v>
      </c>
      <c r="G1238" t="s">
        <v>3186</v>
      </c>
      <c r="H1238" t="s">
        <v>1069</v>
      </c>
      <c r="I1238" t="s">
        <v>1126</v>
      </c>
      <c r="J1238" t="s">
        <v>1699</v>
      </c>
      <c r="K1238" t="s">
        <v>3208</v>
      </c>
      <c r="L1238" t="str">
        <f>LEFT(TMODELO[[#This Row],[Genero]],1)</f>
        <v>M</v>
      </c>
    </row>
    <row r="1239" spans="1:12">
      <c r="A1239" t="s">
        <v>3109</v>
      </c>
      <c r="B1239" t="s">
        <v>3206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016001690542.1.2.2.05</v>
      </c>
      <c r="F1239" s="42" t="s">
        <v>3050</v>
      </c>
      <c r="G1239" t="s">
        <v>1074</v>
      </c>
      <c r="H1239" t="s">
        <v>1069</v>
      </c>
      <c r="I1239" t="s">
        <v>1126</v>
      </c>
      <c r="J1239" t="s">
        <v>1699</v>
      </c>
      <c r="K1239" t="s">
        <v>3208</v>
      </c>
      <c r="L1239" t="str">
        <f>LEFT(TMODELO[[#This Row],[Genero]],1)</f>
        <v>M</v>
      </c>
    </row>
    <row r="1240" spans="1:12">
      <c r="A1240" t="s">
        <v>3109</v>
      </c>
      <c r="B1240" t="s">
        <v>3206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016001710432.1.2.2.05</v>
      </c>
      <c r="F1240" s="42" t="s">
        <v>2967</v>
      </c>
      <c r="G1240" t="s">
        <v>1119</v>
      </c>
      <c r="H1240" t="s">
        <v>1069</v>
      </c>
      <c r="I1240" t="s">
        <v>1126</v>
      </c>
      <c r="J1240" t="s">
        <v>1699</v>
      </c>
      <c r="K1240" t="s">
        <v>3208</v>
      </c>
      <c r="L1240" t="str">
        <f>LEFT(TMODELO[[#This Row],[Genero]],1)</f>
        <v>M</v>
      </c>
    </row>
    <row r="1241" spans="1:12">
      <c r="A1241" t="s">
        <v>3109</v>
      </c>
      <c r="B1241" t="s">
        <v>3206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016001721572.1.2.2.05</v>
      </c>
      <c r="F1241" s="42" t="s">
        <v>2978</v>
      </c>
      <c r="G1241" t="s">
        <v>1798</v>
      </c>
      <c r="H1241" t="s">
        <v>1069</v>
      </c>
      <c r="I1241" t="s">
        <v>1126</v>
      </c>
      <c r="J1241" t="s">
        <v>1699</v>
      </c>
      <c r="K1241" t="s">
        <v>3208</v>
      </c>
      <c r="L1241" t="str">
        <f>LEFT(TMODELO[[#This Row],[Genero]],1)</f>
        <v>M</v>
      </c>
    </row>
    <row r="1242" spans="1:12">
      <c r="A1242" t="s">
        <v>3109</v>
      </c>
      <c r="B1242" t="s">
        <v>3206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016001794182.1.2.2.05</v>
      </c>
      <c r="F1242" s="42" t="s">
        <v>2987</v>
      </c>
      <c r="G1242" t="s">
        <v>1071</v>
      </c>
      <c r="H1242" t="s">
        <v>1069</v>
      </c>
      <c r="I1242" t="s">
        <v>348</v>
      </c>
      <c r="J1242" t="s">
        <v>1690</v>
      </c>
      <c r="K1242" t="s">
        <v>3208</v>
      </c>
      <c r="L1242" t="str">
        <f>LEFT(TMODELO[[#This Row],[Genero]],1)</f>
        <v>M</v>
      </c>
    </row>
    <row r="1243" spans="1:12">
      <c r="A1243" t="s">
        <v>3109</v>
      </c>
      <c r="B1243" t="s">
        <v>3206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016001815212.1.2.2.05</v>
      </c>
      <c r="F1243" s="42" t="s">
        <v>3195</v>
      </c>
      <c r="G1243" t="s">
        <v>3194</v>
      </c>
      <c r="H1243" t="s">
        <v>1069</v>
      </c>
      <c r="I1243" t="s">
        <v>1126</v>
      </c>
      <c r="J1243" t="s">
        <v>1699</v>
      </c>
      <c r="K1243" t="s">
        <v>3208</v>
      </c>
      <c r="L1243" t="str">
        <f>LEFT(TMODELO[[#This Row],[Genero]],1)</f>
        <v>M</v>
      </c>
    </row>
    <row r="1244" spans="1:12">
      <c r="A1244" t="s">
        <v>3109</v>
      </c>
      <c r="B1244" t="s">
        <v>3206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016001976832.1.2.2.05</v>
      </c>
      <c r="F1244" s="42" t="s">
        <v>3088</v>
      </c>
      <c r="G1244" t="s">
        <v>1152</v>
      </c>
      <c r="H1244" t="s">
        <v>1069</v>
      </c>
      <c r="I1244" t="s">
        <v>1126</v>
      </c>
      <c r="J1244" t="s">
        <v>1699</v>
      </c>
      <c r="K1244" t="s">
        <v>3208</v>
      </c>
      <c r="L1244" t="str">
        <f>LEFT(TMODELO[[#This Row],[Genero]],1)</f>
        <v>M</v>
      </c>
    </row>
    <row r="1245" spans="1:12">
      <c r="A1245" t="s">
        <v>3109</v>
      </c>
      <c r="B1245" t="s">
        <v>3206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017001887072.1.2.2.05</v>
      </c>
      <c r="F1245" s="42" t="s">
        <v>3049</v>
      </c>
      <c r="G1245" t="s">
        <v>1317</v>
      </c>
      <c r="H1245" t="s">
        <v>1069</v>
      </c>
      <c r="I1245" t="s">
        <v>1126</v>
      </c>
      <c r="J1245" t="s">
        <v>1699</v>
      </c>
      <c r="K1245" t="s">
        <v>3208</v>
      </c>
      <c r="L1245" t="str">
        <f>LEFT(TMODELO[[#This Row],[Genero]],1)</f>
        <v>M</v>
      </c>
    </row>
    <row r="1246" spans="1:12">
      <c r="A1246" t="s">
        <v>3109</v>
      </c>
      <c r="B1246" t="s">
        <v>3206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018006153102.1.2.2.05</v>
      </c>
      <c r="F1246" s="42" t="s">
        <v>3037</v>
      </c>
      <c r="G1246" t="s">
        <v>3036</v>
      </c>
      <c r="H1246" t="s">
        <v>1069</v>
      </c>
      <c r="I1246" t="s">
        <v>1126</v>
      </c>
      <c r="J1246" t="s">
        <v>1699</v>
      </c>
      <c r="K1246" t="s">
        <v>3208</v>
      </c>
      <c r="L1246" t="str">
        <f>LEFT(TMODELO[[#This Row],[Genero]],1)</f>
        <v>M</v>
      </c>
    </row>
    <row r="1247" spans="1:12">
      <c r="A1247" t="s">
        <v>3109</v>
      </c>
      <c r="B1247" t="s">
        <v>3206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018006238842.1.2.2.05</v>
      </c>
      <c r="F1247" s="42" t="s">
        <v>2966</v>
      </c>
      <c r="G1247" t="s">
        <v>2037</v>
      </c>
      <c r="H1247" t="s">
        <v>1069</v>
      </c>
      <c r="I1247" t="s">
        <v>1126</v>
      </c>
      <c r="J1247" t="s">
        <v>1699</v>
      </c>
      <c r="K1247" t="s">
        <v>3208</v>
      </c>
      <c r="L1247" t="str">
        <f>LEFT(TMODELO[[#This Row],[Genero]],1)</f>
        <v>M</v>
      </c>
    </row>
    <row r="1248" spans="1:12">
      <c r="A1248" t="s">
        <v>3109</v>
      </c>
      <c r="B1248" t="s">
        <v>3206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020000882412.1.2.2.05</v>
      </c>
      <c r="F1248" s="42" t="s">
        <v>3065</v>
      </c>
      <c r="G1248" t="s">
        <v>1800</v>
      </c>
      <c r="H1248" t="s">
        <v>1069</v>
      </c>
      <c r="I1248" t="s">
        <v>1126</v>
      </c>
      <c r="J1248" t="s">
        <v>1699</v>
      </c>
      <c r="K1248" t="s">
        <v>3208</v>
      </c>
      <c r="L1248" t="str">
        <f>LEFT(TMODELO[[#This Row],[Genero]],1)</f>
        <v>M</v>
      </c>
    </row>
    <row r="1249" spans="1:12">
      <c r="A1249" t="s">
        <v>3109</v>
      </c>
      <c r="B1249" t="s">
        <v>3206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020000899422.1.2.2.05</v>
      </c>
      <c r="F1249" s="42" t="s">
        <v>3043</v>
      </c>
      <c r="G1249" t="s">
        <v>1801</v>
      </c>
      <c r="H1249" t="s">
        <v>1069</v>
      </c>
      <c r="I1249" t="s">
        <v>1126</v>
      </c>
      <c r="J1249" t="s">
        <v>1699</v>
      </c>
      <c r="K1249" t="s">
        <v>3208</v>
      </c>
      <c r="L1249" t="str">
        <f>LEFT(TMODELO[[#This Row],[Genero]],1)</f>
        <v>M</v>
      </c>
    </row>
    <row r="1250" spans="1:12">
      <c r="A1250" t="s">
        <v>3109</v>
      </c>
      <c r="B1250" t="s">
        <v>3206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020001169842.1.2.2.05</v>
      </c>
      <c r="F1250" s="42" t="s">
        <v>3058</v>
      </c>
      <c r="G1250" t="s">
        <v>1181</v>
      </c>
      <c r="H1250" t="s">
        <v>1069</v>
      </c>
      <c r="I1250" t="s">
        <v>1126</v>
      </c>
      <c r="J1250" t="s">
        <v>1699</v>
      </c>
      <c r="K1250" t="s">
        <v>3208</v>
      </c>
      <c r="L1250" t="str">
        <f>LEFT(TMODELO[[#This Row],[Genero]],1)</f>
        <v>M</v>
      </c>
    </row>
    <row r="1251" spans="1:12">
      <c r="A1251" t="s">
        <v>3109</v>
      </c>
      <c r="B1251" t="s">
        <v>3206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020001226282.1.2.2.05</v>
      </c>
      <c r="F1251" s="42" t="s">
        <v>3016</v>
      </c>
      <c r="G1251" t="s">
        <v>1802</v>
      </c>
      <c r="H1251" t="s">
        <v>1069</v>
      </c>
      <c r="I1251" t="s">
        <v>1126</v>
      </c>
      <c r="J1251" t="s">
        <v>1699</v>
      </c>
      <c r="K1251" t="s">
        <v>3208</v>
      </c>
      <c r="L1251" t="str">
        <f>LEFT(TMODELO[[#This Row],[Genero]],1)</f>
        <v>M</v>
      </c>
    </row>
    <row r="1252" spans="1:12">
      <c r="A1252" t="s">
        <v>3109</v>
      </c>
      <c r="B1252" t="s">
        <v>3206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020001291852.1.2.2.05</v>
      </c>
      <c r="F1252" s="42" t="s">
        <v>3025</v>
      </c>
      <c r="G1252" t="s">
        <v>1803</v>
      </c>
      <c r="H1252" t="s">
        <v>1069</v>
      </c>
      <c r="I1252" t="s">
        <v>1126</v>
      </c>
      <c r="J1252" t="s">
        <v>1699</v>
      </c>
      <c r="K1252" t="s">
        <v>3208</v>
      </c>
      <c r="L1252" t="str">
        <f>LEFT(TMODELO[[#This Row],[Genero]],1)</f>
        <v>M</v>
      </c>
    </row>
    <row r="1253" spans="1:12">
      <c r="A1253" t="s">
        <v>3109</v>
      </c>
      <c r="B1253" t="s">
        <v>3206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020001364532.1.2.2.05</v>
      </c>
      <c r="F1253" s="42" t="s">
        <v>3080</v>
      </c>
      <c r="G1253" t="s">
        <v>1804</v>
      </c>
      <c r="H1253" t="s">
        <v>1069</v>
      </c>
      <c r="I1253" t="s">
        <v>1126</v>
      </c>
      <c r="J1253" t="s">
        <v>1699</v>
      </c>
      <c r="K1253" t="s">
        <v>3208</v>
      </c>
      <c r="L1253" t="str">
        <f>LEFT(TMODELO[[#This Row],[Genero]],1)</f>
        <v>M</v>
      </c>
    </row>
    <row r="1254" spans="1:12">
      <c r="A1254" t="s">
        <v>3109</v>
      </c>
      <c r="B1254" t="s">
        <v>3206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022002825032.1.2.2.05</v>
      </c>
      <c r="F1254" s="42" t="s">
        <v>2994</v>
      </c>
      <c r="G1254" t="s">
        <v>1966</v>
      </c>
      <c r="H1254" t="s">
        <v>1069</v>
      </c>
      <c r="I1254" t="s">
        <v>1126</v>
      </c>
      <c r="J1254" t="s">
        <v>1699</v>
      </c>
      <c r="K1254" t="s">
        <v>3208</v>
      </c>
      <c r="L1254" t="str">
        <f>LEFT(TMODELO[[#This Row],[Genero]],1)</f>
        <v>M</v>
      </c>
    </row>
    <row r="1255" spans="1:12">
      <c r="A1255" t="s">
        <v>3109</v>
      </c>
      <c r="B1255" t="s">
        <v>3206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027002821932.1.2.2.05</v>
      </c>
      <c r="F1255" s="42" t="s">
        <v>3006</v>
      </c>
      <c r="G1255" t="s">
        <v>1072</v>
      </c>
      <c r="H1255" t="s">
        <v>1069</v>
      </c>
      <c r="I1255" t="s">
        <v>1126</v>
      </c>
      <c r="J1255" t="s">
        <v>1699</v>
      </c>
      <c r="K1255" t="s">
        <v>3208</v>
      </c>
      <c r="L1255" t="str">
        <f>LEFT(TMODELO[[#This Row],[Genero]],1)</f>
        <v>M</v>
      </c>
    </row>
    <row r="1256" spans="1:12">
      <c r="A1256" t="s">
        <v>3109</v>
      </c>
      <c r="B1256" t="s">
        <v>3206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028006269842.1.2.2.05</v>
      </c>
      <c r="F1256" s="42" t="s">
        <v>3075</v>
      </c>
      <c r="G1256" t="s">
        <v>1684</v>
      </c>
      <c r="H1256" t="s">
        <v>1069</v>
      </c>
      <c r="I1256" t="s">
        <v>1126</v>
      </c>
      <c r="J1256" t="s">
        <v>1699</v>
      </c>
      <c r="K1256" t="s">
        <v>3208</v>
      </c>
      <c r="L1256" t="str">
        <f>LEFT(TMODELO[[#This Row],[Genero]],1)</f>
        <v>M</v>
      </c>
    </row>
    <row r="1257" spans="1:12">
      <c r="A1257" t="s">
        <v>3109</v>
      </c>
      <c r="B1257" t="s">
        <v>3206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037012627472.1.2.2.05</v>
      </c>
      <c r="F1257" s="42" t="s">
        <v>3066</v>
      </c>
      <c r="G1257" t="s">
        <v>1808</v>
      </c>
      <c r="H1257" t="s">
        <v>1069</v>
      </c>
      <c r="I1257" t="s">
        <v>1126</v>
      </c>
      <c r="J1257" t="s">
        <v>1699</v>
      </c>
      <c r="K1257" t="s">
        <v>3208</v>
      </c>
      <c r="L1257" t="str">
        <f>LEFT(TMODELO[[#This Row],[Genero]],1)</f>
        <v>M</v>
      </c>
    </row>
    <row r="1258" spans="1:12">
      <c r="A1258" t="s">
        <v>3109</v>
      </c>
      <c r="B1258" t="s">
        <v>3206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044002550992.1.2.2.05</v>
      </c>
      <c r="F1258" s="42" t="s">
        <v>3097</v>
      </c>
      <c r="G1258" t="s">
        <v>1075</v>
      </c>
      <c r="H1258" t="s">
        <v>1069</v>
      </c>
      <c r="I1258" t="s">
        <v>348</v>
      </c>
      <c r="J1258" t="s">
        <v>1690</v>
      </c>
      <c r="K1258" t="s">
        <v>3208</v>
      </c>
      <c r="L1258" t="str">
        <f>LEFT(TMODELO[[#This Row],[Genero]],1)</f>
        <v>M</v>
      </c>
    </row>
    <row r="1259" spans="1:12">
      <c r="A1259" t="s">
        <v>3109</v>
      </c>
      <c r="B1259" t="s">
        <v>3206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047012086562.1.2.2.05</v>
      </c>
      <c r="F1259" s="42" t="s">
        <v>3001</v>
      </c>
      <c r="G1259" t="s">
        <v>1810</v>
      </c>
      <c r="H1259" t="s">
        <v>1069</v>
      </c>
      <c r="I1259" t="s">
        <v>1126</v>
      </c>
      <c r="J1259" t="s">
        <v>1699</v>
      </c>
      <c r="K1259" t="s">
        <v>3208</v>
      </c>
      <c r="L1259" t="str">
        <f>LEFT(TMODELO[[#This Row],[Genero]],1)</f>
        <v>M</v>
      </c>
    </row>
    <row r="1260" spans="1:12">
      <c r="A1260" t="s">
        <v>3109</v>
      </c>
      <c r="B1260" t="s">
        <v>3206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049007217152.1.2.2.05</v>
      </c>
      <c r="F1260" s="42" t="s">
        <v>3083</v>
      </c>
      <c r="G1260" t="s">
        <v>3082</v>
      </c>
      <c r="H1260" t="s">
        <v>1069</v>
      </c>
      <c r="I1260" t="s">
        <v>1126</v>
      </c>
      <c r="J1260" t="s">
        <v>1699</v>
      </c>
      <c r="K1260" t="s">
        <v>3208</v>
      </c>
      <c r="L1260" t="str">
        <f>LEFT(TMODELO[[#This Row],[Genero]],1)</f>
        <v>M</v>
      </c>
    </row>
    <row r="1261" spans="1:12">
      <c r="A1261" t="s">
        <v>3109</v>
      </c>
      <c r="B1261" t="s">
        <v>3206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052000867822.1.2.2.05</v>
      </c>
      <c r="F1261" s="42" t="s">
        <v>2991</v>
      </c>
      <c r="G1261" t="s">
        <v>1813</v>
      </c>
      <c r="H1261" t="s">
        <v>1069</v>
      </c>
      <c r="I1261" t="s">
        <v>1126</v>
      </c>
      <c r="J1261" t="s">
        <v>1699</v>
      </c>
      <c r="K1261" t="s">
        <v>3208</v>
      </c>
      <c r="L1261" t="str">
        <f>LEFT(TMODELO[[#This Row],[Genero]],1)</f>
        <v>M</v>
      </c>
    </row>
    <row r="1262" spans="1:12">
      <c r="A1262" t="s">
        <v>3109</v>
      </c>
      <c r="B1262" t="s">
        <v>3206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068000451602.1.2.2.05</v>
      </c>
      <c r="F1262" s="42" t="s">
        <v>3127</v>
      </c>
      <c r="G1262" t="s">
        <v>3141</v>
      </c>
      <c r="H1262" t="s">
        <v>1069</v>
      </c>
      <c r="I1262" t="s">
        <v>1126</v>
      </c>
      <c r="J1262" t="s">
        <v>1699</v>
      </c>
      <c r="K1262" t="s">
        <v>3208</v>
      </c>
      <c r="L1262" t="str">
        <f>LEFT(TMODELO[[#This Row],[Genero]],1)</f>
        <v>M</v>
      </c>
    </row>
    <row r="1263" spans="1:12">
      <c r="A1263" t="s">
        <v>3109</v>
      </c>
      <c r="B1263" t="s">
        <v>3206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068004432742.1.2.2.05</v>
      </c>
      <c r="F1263" s="42" t="s">
        <v>3185</v>
      </c>
      <c r="G1263" t="s">
        <v>3184</v>
      </c>
      <c r="H1263" t="s">
        <v>1069</v>
      </c>
      <c r="I1263" t="s">
        <v>1126</v>
      </c>
      <c r="J1263" t="s">
        <v>1699</v>
      </c>
      <c r="K1263" t="s">
        <v>3208</v>
      </c>
      <c r="L1263" t="str">
        <f>LEFT(TMODELO[[#This Row],[Genero]],1)</f>
        <v>M</v>
      </c>
    </row>
    <row r="1264" spans="1:12">
      <c r="A1264" t="s">
        <v>3109</v>
      </c>
      <c r="B1264" t="s">
        <v>3206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075001136132.1.2.2.05</v>
      </c>
      <c r="F1264" s="42" t="s">
        <v>3092</v>
      </c>
      <c r="G1264" t="s">
        <v>1177</v>
      </c>
      <c r="H1264" t="s">
        <v>1069</v>
      </c>
      <c r="I1264" t="s">
        <v>1126</v>
      </c>
      <c r="J1264" t="s">
        <v>1699</v>
      </c>
      <c r="K1264" t="s">
        <v>3208</v>
      </c>
      <c r="L1264" t="str">
        <f>LEFT(TMODELO[[#This Row],[Genero]],1)</f>
        <v>M</v>
      </c>
    </row>
    <row r="1265" spans="1:12">
      <c r="A1265" t="s">
        <v>3109</v>
      </c>
      <c r="B1265" t="s">
        <v>3206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076002247402.1.2.2.05</v>
      </c>
      <c r="F1265" s="42" t="s">
        <v>3029</v>
      </c>
      <c r="G1265" t="s">
        <v>3287</v>
      </c>
      <c r="H1265" t="s">
        <v>1069</v>
      </c>
      <c r="I1265" t="s">
        <v>1126</v>
      </c>
      <c r="J1265" t="s">
        <v>1699</v>
      </c>
      <c r="K1265" t="s">
        <v>3208</v>
      </c>
      <c r="L1265" t="str">
        <f>LEFT(TMODELO[[#This Row],[Genero]],1)</f>
        <v>M</v>
      </c>
    </row>
    <row r="1266" spans="1:12">
      <c r="A1266" t="s">
        <v>3109</v>
      </c>
      <c r="B1266" t="s">
        <v>3206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078001004012.1.2.2.05</v>
      </c>
      <c r="F1266" s="42" t="s">
        <v>3085</v>
      </c>
      <c r="G1266" t="s">
        <v>1814</v>
      </c>
      <c r="H1266" t="s">
        <v>1069</v>
      </c>
      <c r="I1266" t="s">
        <v>1126</v>
      </c>
      <c r="J1266" t="s">
        <v>1699</v>
      </c>
      <c r="K1266" t="s">
        <v>3208</v>
      </c>
      <c r="L1266" t="str">
        <f>LEFT(TMODELO[[#This Row],[Genero]],1)</f>
        <v>M</v>
      </c>
    </row>
    <row r="1267" spans="1:12">
      <c r="A1267" t="s">
        <v>3109</v>
      </c>
      <c r="B1267" t="s">
        <v>3206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078001423202.1.2.2.05</v>
      </c>
      <c r="F1267" s="42" t="s">
        <v>2995</v>
      </c>
      <c r="G1267" t="s">
        <v>1815</v>
      </c>
      <c r="H1267" t="s">
        <v>1069</v>
      </c>
      <c r="I1267" t="s">
        <v>1126</v>
      </c>
      <c r="J1267" t="s">
        <v>1699</v>
      </c>
      <c r="K1267" t="s">
        <v>3208</v>
      </c>
      <c r="L1267" t="str">
        <f>LEFT(TMODELO[[#This Row],[Genero]],1)</f>
        <v>M</v>
      </c>
    </row>
    <row r="1268" spans="1:12">
      <c r="A1268" t="s">
        <v>3109</v>
      </c>
      <c r="B1268" t="s">
        <v>3206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082001652912.1.2.2.05</v>
      </c>
      <c r="F1268" s="42" t="s">
        <v>3081</v>
      </c>
      <c r="G1268" t="s">
        <v>1816</v>
      </c>
      <c r="H1268" t="s">
        <v>1069</v>
      </c>
      <c r="I1268" t="s">
        <v>1126</v>
      </c>
      <c r="J1268" t="s">
        <v>1699</v>
      </c>
      <c r="K1268" t="s">
        <v>3208</v>
      </c>
      <c r="L1268" t="str">
        <f>LEFT(TMODELO[[#This Row],[Genero]],1)</f>
        <v>M</v>
      </c>
    </row>
    <row r="1269" spans="1:12">
      <c r="A1269" t="s">
        <v>3109</v>
      </c>
      <c r="B1269" t="s">
        <v>3206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083000172282.1.2.2.05</v>
      </c>
      <c r="F1269" s="42" t="s">
        <v>3077</v>
      </c>
      <c r="G1269" t="s">
        <v>1817</v>
      </c>
      <c r="H1269" t="s">
        <v>1069</v>
      </c>
      <c r="I1269" t="s">
        <v>1126</v>
      </c>
      <c r="J1269" t="s">
        <v>1699</v>
      </c>
      <c r="K1269" t="s">
        <v>3208</v>
      </c>
      <c r="L1269" t="str">
        <f>LEFT(TMODELO[[#This Row],[Genero]],1)</f>
        <v>M</v>
      </c>
    </row>
    <row r="1270" spans="1:12">
      <c r="A1270" t="s">
        <v>3109</v>
      </c>
      <c r="B1270" t="s">
        <v>3206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083000371272.1.2.2.05</v>
      </c>
      <c r="F1270" s="42" t="s">
        <v>3030</v>
      </c>
      <c r="G1270" t="s">
        <v>1607</v>
      </c>
      <c r="H1270" t="s">
        <v>1069</v>
      </c>
      <c r="I1270" t="s">
        <v>1126</v>
      </c>
      <c r="J1270" t="s">
        <v>1699</v>
      </c>
      <c r="K1270" t="s">
        <v>3208</v>
      </c>
      <c r="L1270" t="str">
        <f>LEFT(TMODELO[[#This Row],[Genero]],1)</f>
        <v>M</v>
      </c>
    </row>
    <row r="1271" spans="1:12">
      <c r="A1271" t="s">
        <v>3109</v>
      </c>
      <c r="B1271" t="s">
        <v>3206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083000480582.1.2.2.05</v>
      </c>
      <c r="F1271" s="42" t="s">
        <v>3000</v>
      </c>
      <c r="G1271" t="s">
        <v>1918</v>
      </c>
      <c r="H1271" t="s">
        <v>1069</v>
      </c>
      <c r="I1271" t="s">
        <v>1126</v>
      </c>
      <c r="J1271" t="s">
        <v>1699</v>
      </c>
      <c r="K1271" t="s">
        <v>3208</v>
      </c>
      <c r="L1271" t="str">
        <f>LEFT(TMODELO[[#This Row],[Genero]],1)</f>
        <v>M</v>
      </c>
    </row>
    <row r="1272" spans="1:12">
      <c r="A1272" t="s">
        <v>3109</v>
      </c>
      <c r="B1272" t="s">
        <v>3206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084001534772.1.2.2.05</v>
      </c>
      <c r="F1272" s="42" t="s">
        <v>3023</v>
      </c>
      <c r="G1272" t="s">
        <v>1151</v>
      </c>
      <c r="H1272" t="s">
        <v>1069</v>
      </c>
      <c r="I1272" t="s">
        <v>1126</v>
      </c>
      <c r="J1272" t="s">
        <v>1699</v>
      </c>
      <c r="K1272" t="s">
        <v>3208</v>
      </c>
      <c r="L1272" t="str">
        <f>LEFT(TMODELO[[#This Row],[Genero]],1)</f>
        <v>M</v>
      </c>
    </row>
    <row r="1273" spans="1:12">
      <c r="A1273" t="s">
        <v>3109</v>
      </c>
      <c r="B1273" t="s">
        <v>3206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093006799592.1.2.2.05</v>
      </c>
      <c r="F1273" s="42" t="s">
        <v>3056</v>
      </c>
      <c r="G1273" t="s">
        <v>1122</v>
      </c>
      <c r="H1273" t="s">
        <v>1069</v>
      </c>
      <c r="I1273" t="s">
        <v>1126</v>
      </c>
      <c r="J1273" t="s">
        <v>1699</v>
      </c>
      <c r="K1273" t="s">
        <v>3209</v>
      </c>
      <c r="L1273" t="str">
        <f>LEFT(TMODELO[[#This Row],[Genero]],1)</f>
        <v>F</v>
      </c>
    </row>
    <row r="1274" spans="1:12">
      <c r="A1274" t="s">
        <v>3109</v>
      </c>
      <c r="B1274" t="s">
        <v>3206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093007843612.1.2.2.05</v>
      </c>
      <c r="F1274" s="42" t="s">
        <v>2993</v>
      </c>
      <c r="G1274" t="s">
        <v>2038</v>
      </c>
      <c r="H1274" t="s">
        <v>1069</v>
      </c>
      <c r="I1274" t="s">
        <v>1126</v>
      </c>
      <c r="J1274" t="s">
        <v>1699</v>
      </c>
      <c r="K1274" t="s">
        <v>3208</v>
      </c>
      <c r="L1274" t="str">
        <f>LEFT(TMODELO[[#This Row],[Genero]],1)</f>
        <v>M</v>
      </c>
    </row>
    <row r="1275" spans="1:12">
      <c r="A1275" t="s">
        <v>3109</v>
      </c>
      <c r="B1275" t="s">
        <v>3206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110000501922.1.2.2.05</v>
      </c>
      <c r="F1275" s="42" t="s">
        <v>3090</v>
      </c>
      <c r="G1275" t="s">
        <v>1818</v>
      </c>
      <c r="H1275" t="s">
        <v>1069</v>
      </c>
      <c r="I1275" t="s">
        <v>1126</v>
      </c>
      <c r="J1275" t="s">
        <v>1699</v>
      </c>
      <c r="K1275" t="s">
        <v>3208</v>
      </c>
      <c r="L1275" t="str">
        <f>LEFT(TMODELO[[#This Row],[Genero]],1)</f>
        <v>M</v>
      </c>
    </row>
    <row r="1276" spans="1:12">
      <c r="A1276" t="s">
        <v>3109</v>
      </c>
      <c r="B1276" t="s">
        <v>3206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110000654972.1.2.2.05</v>
      </c>
      <c r="F1276" s="42" t="s">
        <v>3073</v>
      </c>
      <c r="G1276" t="s">
        <v>1819</v>
      </c>
      <c r="H1276" t="s">
        <v>1069</v>
      </c>
      <c r="I1276" t="s">
        <v>1126</v>
      </c>
      <c r="J1276" t="s">
        <v>1699</v>
      </c>
      <c r="K1276" t="s">
        <v>3208</v>
      </c>
      <c r="L1276" t="str">
        <f>LEFT(TMODELO[[#This Row],[Genero]],1)</f>
        <v>M</v>
      </c>
    </row>
    <row r="1277" spans="1:12">
      <c r="A1277" t="s">
        <v>3109</v>
      </c>
      <c r="B1277" t="s">
        <v>3206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118000714552.1.2.2.05</v>
      </c>
      <c r="F1277" s="42" t="s">
        <v>3078</v>
      </c>
      <c r="G1277" t="s">
        <v>1820</v>
      </c>
      <c r="H1277" t="s">
        <v>1069</v>
      </c>
      <c r="I1277" t="s">
        <v>1126</v>
      </c>
      <c r="J1277" t="s">
        <v>1699</v>
      </c>
      <c r="K1277" t="s">
        <v>3208</v>
      </c>
      <c r="L1277" t="str">
        <f>LEFT(TMODELO[[#This Row],[Genero]],1)</f>
        <v>M</v>
      </c>
    </row>
    <row r="1278" spans="1:12">
      <c r="A1278" t="s">
        <v>3109</v>
      </c>
      <c r="B1278" t="s">
        <v>3206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131000082452.1.2.2.05</v>
      </c>
      <c r="F1278" s="42" t="s">
        <v>3328</v>
      </c>
      <c r="G1278" t="s">
        <v>3312</v>
      </c>
      <c r="H1278" t="s">
        <v>1069</v>
      </c>
      <c r="I1278" t="s">
        <v>1126</v>
      </c>
      <c r="J1278" t="s">
        <v>1699</v>
      </c>
      <c r="K1278" t="s">
        <v>3208</v>
      </c>
      <c r="L1278" t="str">
        <f>LEFT(TMODELO[[#This Row],[Genero]],1)</f>
        <v>M</v>
      </c>
    </row>
    <row r="1279" spans="1:12">
      <c r="A1279" t="s">
        <v>3109</v>
      </c>
      <c r="B1279" t="s">
        <v>3206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140000311962.1.2.2.05</v>
      </c>
      <c r="F1279" s="42" t="s">
        <v>3189</v>
      </c>
      <c r="G1279" t="s">
        <v>3188</v>
      </c>
      <c r="H1279" t="s">
        <v>1069</v>
      </c>
      <c r="I1279" t="s">
        <v>1126</v>
      </c>
      <c r="J1279" t="s">
        <v>1699</v>
      </c>
      <c r="K1279" t="s">
        <v>3209</v>
      </c>
      <c r="L1279" t="str">
        <f>LEFT(TMODELO[[#This Row],[Genero]],1)</f>
        <v>F</v>
      </c>
    </row>
    <row r="1280" spans="1:12">
      <c r="A1280" t="s">
        <v>3109</v>
      </c>
      <c r="B1280" t="s">
        <v>3206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155000168192.1.2.2.05</v>
      </c>
      <c r="F1280" s="42" t="s">
        <v>3074</v>
      </c>
      <c r="G1280" t="s">
        <v>1318</v>
      </c>
      <c r="H1280" t="s">
        <v>1069</v>
      </c>
      <c r="I1280" t="s">
        <v>1126</v>
      </c>
      <c r="J1280" t="s">
        <v>1699</v>
      </c>
      <c r="K1280" t="s">
        <v>3208</v>
      </c>
      <c r="L1280" t="str">
        <f>LEFT(TMODELO[[#This Row],[Genero]],1)</f>
        <v>M</v>
      </c>
    </row>
    <row r="1281" spans="1:12">
      <c r="A1281" t="s">
        <v>3109</v>
      </c>
      <c r="B1281" t="s">
        <v>3206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223001937642.1.2.2.05</v>
      </c>
      <c r="F1281" s="42" t="s">
        <v>3034</v>
      </c>
      <c r="G1281" t="s">
        <v>3033</v>
      </c>
      <c r="H1281" t="s">
        <v>1069</v>
      </c>
      <c r="I1281" t="s">
        <v>1126</v>
      </c>
      <c r="J1281" t="s">
        <v>1699</v>
      </c>
      <c r="K1281" t="s">
        <v>3208</v>
      </c>
      <c r="L1281" t="str">
        <f>LEFT(TMODELO[[#This Row],[Genero]],1)</f>
        <v>M</v>
      </c>
    </row>
    <row r="1282" spans="1:12">
      <c r="A1282" t="s">
        <v>3109</v>
      </c>
      <c r="B1282" t="s">
        <v>3206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223006198422.1.2.2.05</v>
      </c>
      <c r="F1282" s="42" t="s">
        <v>3048</v>
      </c>
      <c r="G1282" t="s">
        <v>1967</v>
      </c>
      <c r="H1282" t="s">
        <v>1069</v>
      </c>
      <c r="I1282" t="s">
        <v>1126</v>
      </c>
      <c r="J1282" t="s">
        <v>1699</v>
      </c>
      <c r="K1282" t="s">
        <v>3208</v>
      </c>
      <c r="L1282" t="str">
        <f>LEFT(TMODELO[[#This Row],[Genero]],1)</f>
        <v>M</v>
      </c>
    </row>
    <row r="1283" spans="1:12">
      <c r="A1283" t="s">
        <v>3109</v>
      </c>
      <c r="B1283" t="s">
        <v>3206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223006426612.1.2.2.05</v>
      </c>
      <c r="F1283" s="42" t="s">
        <v>3059</v>
      </c>
      <c r="G1283" t="s">
        <v>1822</v>
      </c>
      <c r="H1283" t="s">
        <v>1069</v>
      </c>
      <c r="I1283" t="s">
        <v>1126</v>
      </c>
      <c r="J1283" t="s">
        <v>1699</v>
      </c>
      <c r="K1283" t="s">
        <v>3208</v>
      </c>
      <c r="L1283" t="str">
        <f>LEFT(TMODELO[[#This Row],[Genero]],1)</f>
        <v>M</v>
      </c>
    </row>
    <row r="1284" spans="1:12">
      <c r="A1284" t="s">
        <v>3109</v>
      </c>
      <c r="B1284" t="s">
        <v>3206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223011505652.1.2.2.05</v>
      </c>
      <c r="F1284" s="42" t="s">
        <v>3070</v>
      </c>
      <c r="G1284" t="s">
        <v>1823</v>
      </c>
      <c r="H1284" t="s">
        <v>1069</v>
      </c>
      <c r="I1284" t="s">
        <v>1126</v>
      </c>
      <c r="J1284" t="s">
        <v>1699</v>
      </c>
      <c r="K1284" t="s">
        <v>3209</v>
      </c>
      <c r="L1284" t="str">
        <f>LEFT(TMODELO[[#This Row],[Genero]],1)</f>
        <v>F</v>
      </c>
    </row>
    <row r="1285" spans="1:12">
      <c r="A1285" t="s">
        <v>3109</v>
      </c>
      <c r="B1285" t="s">
        <v>3206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223012542922.1.2.2.05</v>
      </c>
      <c r="F1285" s="42" t="s">
        <v>3193</v>
      </c>
      <c r="G1285" t="s">
        <v>3192</v>
      </c>
      <c r="H1285" t="s">
        <v>1069</v>
      </c>
      <c r="I1285" t="s">
        <v>1126</v>
      </c>
      <c r="J1285" t="s">
        <v>1699</v>
      </c>
      <c r="K1285" t="s">
        <v>3208</v>
      </c>
      <c r="L1285" t="str">
        <f>LEFT(TMODELO[[#This Row],[Genero]],1)</f>
        <v>M</v>
      </c>
    </row>
    <row r="1286" spans="1:12">
      <c r="A1286" t="s">
        <v>3109</v>
      </c>
      <c r="B1286" t="s">
        <v>3206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223012846202.1.2.2.05</v>
      </c>
      <c r="F1286" s="42" t="s">
        <v>3067</v>
      </c>
      <c r="G1286" t="s">
        <v>1180</v>
      </c>
      <c r="H1286" t="s">
        <v>1069</v>
      </c>
      <c r="I1286" t="s">
        <v>1126</v>
      </c>
      <c r="J1286" t="s">
        <v>1699</v>
      </c>
      <c r="K1286" t="s">
        <v>3209</v>
      </c>
      <c r="L1286" t="str">
        <f>LEFT(TMODELO[[#This Row],[Genero]],1)</f>
        <v>F</v>
      </c>
    </row>
    <row r="1287" spans="1:12">
      <c r="A1287" t="s">
        <v>3109</v>
      </c>
      <c r="B1287" t="s">
        <v>3206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223014472272.1.2.2.05</v>
      </c>
      <c r="F1287" s="42" t="s">
        <v>3040</v>
      </c>
      <c r="G1287" t="s">
        <v>1825</v>
      </c>
      <c r="H1287" t="s">
        <v>1069</v>
      </c>
      <c r="I1287" t="s">
        <v>1126</v>
      </c>
      <c r="J1287" t="s">
        <v>1699</v>
      </c>
      <c r="K1287" t="s">
        <v>3208</v>
      </c>
      <c r="L1287" t="str">
        <f>LEFT(TMODELO[[#This Row],[Genero]],1)</f>
        <v>M</v>
      </c>
    </row>
    <row r="1288" spans="1:12">
      <c r="A1288" t="s">
        <v>3109</v>
      </c>
      <c r="B1288" t="s">
        <v>3206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223016290142.1.2.2.05</v>
      </c>
      <c r="F1288" s="42" t="s">
        <v>3093</v>
      </c>
      <c r="G1288" t="s">
        <v>1826</v>
      </c>
      <c r="H1288" t="s">
        <v>1069</v>
      </c>
      <c r="I1288" t="s">
        <v>1126</v>
      </c>
      <c r="J1288" t="s">
        <v>1699</v>
      </c>
      <c r="K1288" t="s">
        <v>3208</v>
      </c>
      <c r="L1288" t="str">
        <f>LEFT(TMODELO[[#This Row],[Genero]],1)</f>
        <v>M</v>
      </c>
    </row>
    <row r="1289" spans="1:12">
      <c r="A1289" t="s">
        <v>3109</v>
      </c>
      <c r="B1289" t="s">
        <v>3206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223016992982.1.2.2.05</v>
      </c>
      <c r="F1289" s="42" t="s">
        <v>2965</v>
      </c>
      <c r="G1289" t="s">
        <v>1827</v>
      </c>
      <c r="H1289" t="s">
        <v>1069</v>
      </c>
      <c r="I1289" t="s">
        <v>1126</v>
      </c>
      <c r="J1289" t="s">
        <v>1699</v>
      </c>
      <c r="K1289" t="s">
        <v>3208</v>
      </c>
      <c r="L1289" t="str">
        <f>LEFT(TMODELO[[#This Row],[Genero]],1)</f>
        <v>M</v>
      </c>
    </row>
    <row r="1290" spans="1:12">
      <c r="A1290" t="s">
        <v>3109</v>
      </c>
      <c r="B1290" t="s">
        <v>3206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224003775492.1.2.2.05</v>
      </c>
      <c r="F1290" s="42" t="s">
        <v>3068</v>
      </c>
      <c r="G1290" t="s">
        <v>1828</v>
      </c>
      <c r="H1290" t="s">
        <v>1069</v>
      </c>
      <c r="I1290" t="s">
        <v>1126</v>
      </c>
      <c r="J1290" t="s">
        <v>1699</v>
      </c>
      <c r="K1290" t="s">
        <v>3208</v>
      </c>
      <c r="L1290" t="str">
        <f>LEFT(TMODELO[[#This Row],[Genero]],1)</f>
        <v>M</v>
      </c>
    </row>
    <row r="1291" spans="1:12">
      <c r="A1291" t="s">
        <v>3109</v>
      </c>
      <c r="B1291" t="s">
        <v>3206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225000536362.1.2.2.05</v>
      </c>
      <c r="F1291" s="42" t="s">
        <v>3089</v>
      </c>
      <c r="G1291" t="s">
        <v>1178</v>
      </c>
      <c r="H1291" t="s">
        <v>1069</v>
      </c>
      <c r="I1291" t="s">
        <v>1126</v>
      </c>
      <c r="J1291" t="s">
        <v>1699</v>
      </c>
      <c r="K1291" t="s">
        <v>3208</v>
      </c>
      <c r="L1291" t="str">
        <f>LEFT(TMODELO[[#This Row],[Genero]],1)</f>
        <v>M</v>
      </c>
    </row>
    <row r="1292" spans="1:12">
      <c r="A1292" t="s">
        <v>3109</v>
      </c>
      <c r="B1292" t="s">
        <v>3206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225000564152.1.2.2.05</v>
      </c>
      <c r="F1292" s="42" t="s">
        <v>3053</v>
      </c>
      <c r="G1292" t="s">
        <v>1829</v>
      </c>
      <c r="H1292" t="s">
        <v>1069</v>
      </c>
      <c r="I1292" t="s">
        <v>1126</v>
      </c>
      <c r="J1292" t="s">
        <v>1699</v>
      </c>
      <c r="K1292" t="s">
        <v>3208</v>
      </c>
      <c r="L1292" t="str">
        <f>LEFT(TMODELO[[#This Row],[Genero]],1)</f>
        <v>M</v>
      </c>
    </row>
    <row r="1293" spans="1:12">
      <c r="A1293" t="s">
        <v>3109</v>
      </c>
      <c r="B1293" t="s">
        <v>3206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225001026152.1.2.2.05</v>
      </c>
      <c r="F1293" s="42" t="s">
        <v>3044</v>
      </c>
      <c r="G1293" t="s">
        <v>1830</v>
      </c>
      <c r="H1293" t="s">
        <v>1069</v>
      </c>
      <c r="I1293" t="s">
        <v>1126</v>
      </c>
      <c r="J1293" t="s">
        <v>1699</v>
      </c>
      <c r="K1293" t="s">
        <v>3208</v>
      </c>
      <c r="L1293" t="str">
        <f>LEFT(TMODELO[[#This Row],[Genero]],1)</f>
        <v>M</v>
      </c>
    </row>
    <row r="1294" spans="1:12">
      <c r="A1294" t="s">
        <v>3109</v>
      </c>
      <c r="B1294" t="s">
        <v>3206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225001467292.1.2.2.05</v>
      </c>
      <c r="F1294" s="42" t="s">
        <v>2980</v>
      </c>
      <c r="G1294" t="s">
        <v>1831</v>
      </c>
      <c r="H1294" t="s">
        <v>1069</v>
      </c>
      <c r="I1294" t="s">
        <v>1126</v>
      </c>
      <c r="J1294" t="s">
        <v>1699</v>
      </c>
      <c r="K1294" t="s">
        <v>3208</v>
      </c>
      <c r="L1294" t="str">
        <f>LEFT(TMODELO[[#This Row],[Genero]],1)</f>
        <v>M</v>
      </c>
    </row>
    <row r="1295" spans="1:12">
      <c r="A1295" t="s">
        <v>3109</v>
      </c>
      <c r="B1295" t="s">
        <v>3206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225005954872.1.2.2.05</v>
      </c>
      <c r="F1295" s="42" t="s">
        <v>3022</v>
      </c>
      <c r="G1295" t="s">
        <v>1833</v>
      </c>
      <c r="H1295" t="s">
        <v>1069</v>
      </c>
      <c r="I1295" t="s">
        <v>1126</v>
      </c>
      <c r="J1295" t="s">
        <v>1699</v>
      </c>
      <c r="K1295" t="s">
        <v>3208</v>
      </c>
      <c r="L1295" t="str">
        <f>LEFT(TMODELO[[#This Row],[Genero]],1)</f>
        <v>M</v>
      </c>
    </row>
    <row r="1296" spans="1:12">
      <c r="A1296" t="s">
        <v>3109</v>
      </c>
      <c r="B1296" t="s">
        <v>3206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227000311762.1.2.2.05</v>
      </c>
      <c r="F1296" s="42" t="s">
        <v>3012</v>
      </c>
      <c r="G1296" t="s">
        <v>1834</v>
      </c>
      <c r="H1296" t="s">
        <v>1069</v>
      </c>
      <c r="I1296" t="s">
        <v>1126</v>
      </c>
      <c r="J1296" t="s">
        <v>1699</v>
      </c>
      <c r="K1296" t="s">
        <v>3209</v>
      </c>
      <c r="L1296" t="str">
        <f>LEFT(TMODELO[[#This Row],[Genero]],1)</f>
        <v>F</v>
      </c>
    </row>
    <row r="1297" spans="1:12">
      <c r="A1297" t="s">
        <v>3109</v>
      </c>
      <c r="B1297" t="s">
        <v>3206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228000050702.1.2.2.05</v>
      </c>
      <c r="F1297" s="42" t="s">
        <v>2988</v>
      </c>
      <c r="G1297" t="s">
        <v>1669</v>
      </c>
      <c r="H1297" t="s">
        <v>1069</v>
      </c>
      <c r="I1297" t="s">
        <v>1126</v>
      </c>
      <c r="J1297" t="s">
        <v>1699</v>
      </c>
      <c r="K1297" t="s">
        <v>3208</v>
      </c>
      <c r="L1297" t="str">
        <f>LEFT(TMODELO[[#This Row],[Genero]],1)</f>
        <v>M</v>
      </c>
    </row>
    <row r="1298" spans="1:12">
      <c r="A1298" t="s">
        <v>3109</v>
      </c>
      <c r="B1298" t="s">
        <v>3206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402005319742.1.2.2.05</v>
      </c>
      <c r="F1298" s="42" t="s">
        <v>3329</v>
      </c>
      <c r="G1298" t="s">
        <v>3313</v>
      </c>
      <c r="H1298" t="s">
        <v>1069</v>
      </c>
      <c r="I1298" t="s">
        <v>1126</v>
      </c>
      <c r="J1298" t="s">
        <v>1699</v>
      </c>
      <c r="K1298" t="s">
        <v>3208</v>
      </c>
      <c r="L1298" t="str">
        <f>LEFT(TMODELO[[#This Row],[Genero]],1)</f>
        <v>M</v>
      </c>
    </row>
    <row r="1299" spans="1:12">
      <c r="A1299" t="s">
        <v>3109</v>
      </c>
      <c r="B1299" t="s">
        <v>3206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402090811202.1.2.2.05</v>
      </c>
      <c r="F1299" s="42" t="s">
        <v>3094</v>
      </c>
      <c r="G1299" t="s">
        <v>1837</v>
      </c>
      <c r="H1299" t="s">
        <v>1069</v>
      </c>
      <c r="I1299" t="s">
        <v>1126</v>
      </c>
      <c r="J1299" t="s">
        <v>1699</v>
      </c>
      <c r="K1299" t="s">
        <v>3208</v>
      </c>
      <c r="L1299" t="str">
        <f>LEFT(TMODELO[[#This Row],[Genero]],1)</f>
        <v>M</v>
      </c>
    </row>
    <row r="1300" spans="1:12">
      <c r="A1300" t="s">
        <v>3109</v>
      </c>
      <c r="B1300" t="s">
        <v>3206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402091456282.1.2.2.05</v>
      </c>
      <c r="F1300" s="42" t="s">
        <v>3199</v>
      </c>
      <c r="G1300" t="s">
        <v>3198</v>
      </c>
      <c r="H1300" t="s">
        <v>1069</v>
      </c>
      <c r="I1300" t="s">
        <v>1126</v>
      </c>
      <c r="J1300" t="s">
        <v>1699</v>
      </c>
      <c r="K1300" t="s">
        <v>3209</v>
      </c>
      <c r="L1300" t="str">
        <f>LEFT(TMODELO[[#This Row],[Genero]],1)</f>
        <v>F</v>
      </c>
    </row>
    <row r="1301" spans="1:12">
      <c r="A1301" t="s">
        <v>3109</v>
      </c>
      <c r="B1301" t="s">
        <v>3206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402134838742.1.2.2.05</v>
      </c>
      <c r="F1301" s="42" t="s">
        <v>3002</v>
      </c>
      <c r="G1301" t="s">
        <v>1839</v>
      </c>
      <c r="H1301" t="s">
        <v>1069</v>
      </c>
      <c r="I1301" t="s">
        <v>1126</v>
      </c>
      <c r="J1301" t="s">
        <v>1699</v>
      </c>
      <c r="K1301" t="s">
        <v>3208</v>
      </c>
      <c r="L1301" t="str">
        <f>LEFT(TMODELO[[#This Row],[Genero]],1)</f>
        <v>M</v>
      </c>
    </row>
    <row r="1302" spans="1:12">
      <c r="A1302" t="s">
        <v>3109</v>
      </c>
      <c r="B1302" t="s">
        <v>3206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402135365072.1.2.2.05</v>
      </c>
      <c r="F1302" s="42" t="s">
        <v>3021</v>
      </c>
      <c r="G1302" t="s">
        <v>1840</v>
      </c>
      <c r="H1302" t="s">
        <v>1069</v>
      </c>
      <c r="I1302" t="s">
        <v>1126</v>
      </c>
      <c r="J1302" t="s">
        <v>1699</v>
      </c>
      <c r="K1302" t="s">
        <v>3208</v>
      </c>
      <c r="L1302" t="str">
        <f>LEFT(TMODELO[[#This Row],[Genero]],1)</f>
        <v>M</v>
      </c>
    </row>
    <row r="1303" spans="1:12">
      <c r="A1303" t="s">
        <v>3109</v>
      </c>
      <c r="B1303" t="s">
        <v>3206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402137485162.1.2.2.05</v>
      </c>
      <c r="F1303" s="42" t="s">
        <v>3064</v>
      </c>
      <c r="G1303" t="s">
        <v>3063</v>
      </c>
      <c r="H1303" t="s">
        <v>1069</v>
      </c>
      <c r="I1303" t="s">
        <v>1126</v>
      </c>
      <c r="J1303" t="s">
        <v>1699</v>
      </c>
      <c r="K1303" t="s">
        <v>3208</v>
      </c>
      <c r="L1303" t="str">
        <f>LEFT(TMODELO[[#This Row],[Genero]],1)</f>
        <v>M</v>
      </c>
    </row>
    <row r="1304" spans="1:12">
      <c r="A1304" t="s">
        <v>3109</v>
      </c>
      <c r="B1304" t="s">
        <v>3206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402141347402.1.2.2.05</v>
      </c>
      <c r="F1304" s="42" t="s">
        <v>3003</v>
      </c>
      <c r="G1304" t="s">
        <v>1841</v>
      </c>
      <c r="H1304" t="s">
        <v>1069</v>
      </c>
      <c r="I1304" t="s">
        <v>1126</v>
      </c>
      <c r="J1304" t="s">
        <v>1699</v>
      </c>
      <c r="K1304" t="s">
        <v>3208</v>
      </c>
      <c r="L1304" t="str">
        <f>LEFT(TMODELO[[#This Row],[Genero]],1)</f>
        <v>M</v>
      </c>
    </row>
    <row r="1305" spans="1:12">
      <c r="A1305" t="s">
        <v>3109</v>
      </c>
      <c r="B1305" t="s">
        <v>3206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402141632852.1.2.2.05</v>
      </c>
      <c r="F1305" s="42" t="s">
        <v>3042</v>
      </c>
      <c r="G1305" t="s">
        <v>1842</v>
      </c>
      <c r="H1305" t="s">
        <v>1069</v>
      </c>
      <c r="I1305" t="s">
        <v>1126</v>
      </c>
      <c r="J1305" t="s">
        <v>1699</v>
      </c>
      <c r="K1305" t="s">
        <v>3208</v>
      </c>
      <c r="L1305" t="str">
        <f>LEFT(TMODELO[[#This Row],[Genero]],1)</f>
        <v>M</v>
      </c>
    </row>
    <row r="1306" spans="1:12">
      <c r="A1306" t="s">
        <v>3109</v>
      </c>
      <c r="B1306" t="s">
        <v>3206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402209160562.1.2.2.05</v>
      </c>
      <c r="F1306" s="42" t="s">
        <v>2974</v>
      </c>
      <c r="G1306" t="s">
        <v>1917</v>
      </c>
      <c r="H1306" t="s">
        <v>1069</v>
      </c>
      <c r="I1306" t="s">
        <v>1126</v>
      </c>
      <c r="J1306" t="s">
        <v>1699</v>
      </c>
      <c r="K1306" t="s">
        <v>3208</v>
      </c>
      <c r="L1306" t="str">
        <f>LEFT(TMODELO[[#This Row],[Genero]],1)</f>
        <v>M</v>
      </c>
    </row>
    <row r="1307" spans="1:12">
      <c r="A1307" t="s">
        <v>3109</v>
      </c>
      <c r="B1307" t="s">
        <v>3206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402211439732.1.2.2.05</v>
      </c>
      <c r="F1307" s="42" t="s">
        <v>3191</v>
      </c>
      <c r="G1307" t="s">
        <v>3190</v>
      </c>
      <c r="H1307" t="s">
        <v>1069</v>
      </c>
      <c r="I1307" t="s">
        <v>1126</v>
      </c>
      <c r="J1307" t="s">
        <v>1699</v>
      </c>
      <c r="K1307" t="s">
        <v>3208</v>
      </c>
      <c r="L1307" t="str">
        <f>LEFT(TMODELO[[#This Row],[Genero]],1)</f>
        <v>M</v>
      </c>
    </row>
    <row r="1308" spans="1:12">
      <c r="A1308" t="s">
        <v>3109</v>
      </c>
      <c r="B1308" t="s">
        <v>3206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402214043912.1.2.2.05</v>
      </c>
      <c r="F1308" s="42" t="s">
        <v>3009</v>
      </c>
      <c r="G1308" t="s">
        <v>1846</v>
      </c>
      <c r="H1308" t="s">
        <v>1069</v>
      </c>
      <c r="I1308" t="s">
        <v>1126</v>
      </c>
      <c r="J1308" t="s">
        <v>1699</v>
      </c>
      <c r="K1308" t="s">
        <v>3208</v>
      </c>
      <c r="L1308" t="str">
        <f>LEFT(TMODELO[[#This Row],[Genero]],1)</f>
        <v>M</v>
      </c>
    </row>
    <row r="1309" spans="1:12">
      <c r="A1309" t="s">
        <v>3109</v>
      </c>
      <c r="B1309" t="s">
        <v>3206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402214554272.1.2.2.05</v>
      </c>
      <c r="F1309" s="42" t="s">
        <v>3076</v>
      </c>
      <c r="G1309" t="s">
        <v>1685</v>
      </c>
      <c r="H1309" t="s">
        <v>1069</v>
      </c>
      <c r="I1309" t="s">
        <v>1126</v>
      </c>
      <c r="J1309" t="s">
        <v>1699</v>
      </c>
      <c r="K1309" t="s">
        <v>3208</v>
      </c>
      <c r="L1309" t="str">
        <f>LEFT(TMODELO[[#This Row],[Genero]],1)</f>
        <v>M</v>
      </c>
    </row>
    <row r="1310" spans="1:12">
      <c r="A1310" t="s">
        <v>3109</v>
      </c>
      <c r="B1310" t="s">
        <v>3206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402217100032.1.2.2.05</v>
      </c>
      <c r="F1310" s="42" t="s">
        <v>3046</v>
      </c>
      <c r="G1310" t="s">
        <v>1847</v>
      </c>
      <c r="H1310" t="s">
        <v>1069</v>
      </c>
      <c r="I1310" t="s">
        <v>1126</v>
      </c>
      <c r="J1310" t="s">
        <v>1699</v>
      </c>
      <c r="K1310" t="s">
        <v>3208</v>
      </c>
      <c r="L1310" t="str">
        <f>LEFT(TMODELO[[#This Row],[Genero]],1)</f>
        <v>M</v>
      </c>
    </row>
    <row r="1311" spans="1:12">
      <c r="A1311" t="s">
        <v>3109</v>
      </c>
      <c r="B1311" t="s">
        <v>3206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402218280782.1.2.2.05</v>
      </c>
      <c r="F1311" s="42" t="s">
        <v>3005</v>
      </c>
      <c r="G1311" t="s">
        <v>1121</v>
      </c>
      <c r="H1311" t="s">
        <v>1069</v>
      </c>
      <c r="I1311" t="s">
        <v>1126</v>
      </c>
      <c r="J1311" t="s">
        <v>1699</v>
      </c>
      <c r="K1311" t="s">
        <v>3208</v>
      </c>
      <c r="L1311" t="str">
        <f>LEFT(TMODELO[[#This Row],[Genero]],1)</f>
        <v>M</v>
      </c>
    </row>
    <row r="1312" spans="1:12">
      <c r="A1312" t="s">
        <v>3109</v>
      </c>
      <c r="B1312" t="s">
        <v>3206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402230256732.1.2.2.05</v>
      </c>
      <c r="F1312" s="42" t="s">
        <v>2986</v>
      </c>
      <c r="G1312" t="s">
        <v>1848</v>
      </c>
      <c r="H1312" t="s">
        <v>1069</v>
      </c>
      <c r="I1312" t="s">
        <v>1126</v>
      </c>
      <c r="J1312" t="s">
        <v>1699</v>
      </c>
      <c r="K1312" t="s">
        <v>3208</v>
      </c>
      <c r="L1312" t="str">
        <f>LEFT(TMODELO[[#This Row],[Genero]],1)</f>
        <v>M</v>
      </c>
    </row>
    <row r="1313" spans="1:12">
      <c r="A1313" t="s">
        <v>3109</v>
      </c>
      <c r="B1313" t="s">
        <v>3206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402231254162.1.2.2.05</v>
      </c>
      <c r="F1313" s="42" t="s">
        <v>3330</v>
      </c>
      <c r="G1313" t="s">
        <v>3314</v>
      </c>
      <c r="H1313" t="s">
        <v>1069</v>
      </c>
      <c r="I1313" t="s">
        <v>1126</v>
      </c>
      <c r="J1313" t="s">
        <v>1699</v>
      </c>
      <c r="K1313" t="s">
        <v>3208</v>
      </c>
      <c r="L1313" t="str">
        <f>LEFT(TMODELO[[#This Row],[Genero]],1)</f>
        <v>M</v>
      </c>
    </row>
    <row r="1314" spans="1:12">
      <c r="A1314" t="s">
        <v>3109</v>
      </c>
      <c r="B1314" t="s">
        <v>3206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402235325382.1.2.2.05</v>
      </c>
      <c r="F1314" s="42" t="s">
        <v>3038</v>
      </c>
      <c r="G1314" t="s">
        <v>1849</v>
      </c>
      <c r="H1314" t="s">
        <v>1069</v>
      </c>
      <c r="I1314" t="s">
        <v>1126</v>
      </c>
      <c r="J1314" t="s">
        <v>1699</v>
      </c>
      <c r="K1314" t="s">
        <v>3209</v>
      </c>
      <c r="L1314" t="str">
        <f>LEFT(TMODELO[[#This Row],[Genero]],1)</f>
        <v>F</v>
      </c>
    </row>
    <row r="1315" spans="1:12">
      <c r="A1315" t="s">
        <v>3109</v>
      </c>
      <c r="B1315" t="s">
        <v>3206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402235749932.1.2.2.05</v>
      </c>
      <c r="F1315" s="42" t="s">
        <v>3013</v>
      </c>
      <c r="G1315" t="s">
        <v>1850</v>
      </c>
      <c r="H1315" t="s">
        <v>1069</v>
      </c>
      <c r="I1315" t="s">
        <v>1126</v>
      </c>
      <c r="J1315" t="s">
        <v>1699</v>
      </c>
      <c r="K1315" t="s">
        <v>3209</v>
      </c>
      <c r="L1315" t="str">
        <f>LEFT(TMODELO[[#This Row],[Genero]],1)</f>
        <v>F</v>
      </c>
    </row>
    <row r="1316" spans="1:12">
      <c r="A1316" t="s">
        <v>3109</v>
      </c>
      <c r="B1316" t="s">
        <v>3206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402247067762.1.2.2.05</v>
      </c>
      <c r="F1316" s="42" t="s">
        <v>3062</v>
      </c>
      <c r="G1316" t="s">
        <v>1852</v>
      </c>
      <c r="H1316" t="s">
        <v>1069</v>
      </c>
      <c r="I1316" t="s">
        <v>1126</v>
      </c>
      <c r="J1316" t="s">
        <v>1699</v>
      </c>
      <c r="K1316" t="s">
        <v>3209</v>
      </c>
      <c r="L1316" t="str">
        <f>LEFT(TMODELO[[#This Row],[Genero]],1)</f>
        <v>F</v>
      </c>
    </row>
    <row r="1317" spans="1:12">
      <c r="A1317" t="s">
        <v>3109</v>
      </c>
      <c r="B1317" t="s">
        <v>3206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402247608982.1.2.2.05</v>
      </c>
      <c r="F1317" s="42" t="s">
        <v>3331</v>
      </c>
      <c r="G1317" t="s">
        <v>3315</v>
      </c>
      <c r="H1317" t="s">
        <v>1069</v>
      </c>
      <c r="I1317" t="s">
        <v>1126</v>
      </c>
      <c r="J1317" t="s">
        <v>1699</v>
      </c>
      <c r="K1317" t="s">
        <v>3209</v>
      </c>
      <c r="L1317" t="str">
        <f>LEFT(TMODELO[[#This Row],[Genero]],1)</f>
        <v>F</v>
      </c>
    </row>
    <row r="1318" spans="1:12">
      <c r="A1318" t="s">
        <v>3109</v>
      </c>
      <c r="B1318" t="s">
        <v>3206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402249459942.1.2.2.05</v>
      </c>
      <c r="F1318" s="42" t="s">
        <v>3054</v>
      </c>
      <c r="G1318" t="s">
        <v>1680</v>
      </c>
      <c r="H1318" t="s">
        <v>1069</v>
      </c>
      <c r="I1318" t="s">
        <v>1126</v>
      </c>
      <c r="J1318" t="s">
        <v>1699</v>
      </c>
      <c r="K1318" t="s">
        <v>3208</v>
      </c>
      <c r="L1318" t="str">
        <f>LEFT(TMODELO[[#This Row],[Genero]],1)</f>
        <v>M</v>
      </c>
    </row>
    <row r="1319" spans="1:12">
      <c r="A1319" t="s">
        <v>3109</v>
      </c>
      <c r="B1319" t="s">
        <v>3206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402257422422.1.2.2.05</v>
      </c>
      <c r="F1319" s="42" t="s">
        <v>3039</v>
      </c>
      <c r="G1319" t="s">
        <v>1608</v>
      </c>
      <c r="H1319" t="s">
        <v>1069</v>
      </c>
      <c r="I1319" t="s">
        <v>1126</v>
      </c>
      <c r="J1319" t="s">
        <v>1699</v>
      </c>
      <c r="K1319" t="s">
        <v>3208</v>
      </c>
      <c r="L1319" t="str">
        <f>LEFT(TMODELO[[#This Row],[Genero]],1)</f>
        <v>M</v>
      </c>
    </row>
    <row r="1320" spans="1:12">
      <c r="A1320" t="s">
        <v>3109</v>
      </c>
      <c r="B1320" t="s">
        <v>3206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402260457362.1.2.2.05</v>
      </c>
      <c r="F1320" s="42" t="s">
        <v>3091</v>
      </c>
      <c r="G1320" t="s">
        <v>1667</v>
      </c>
      <c r="H1320" t="s">
        <v>1069</v>
      </c>
      <c r="I1320" t="s">
        <v>1126</v>
      </c>
      <c r="J1320" t="s">
        <v>1699</v>
      </c>
      <c r="K1320" t="s">
        <v>3208</v>
      </c>
      <c r="L1320" t="str">
        <f>LEFT(TMODELO[[#This Row],[Genero]],1)</f>
        <v>M</v>
      </c>
    </row>
    <row r="1321" spans="1:12">
      <c r="A1321" t="s">
        <v>3109</v>
      </c>
      <c r="B1321" t="s">
        <v>3206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402262837332.1.2.2.05</v>
      </c>
      <c r="F1321" s="42" t="s">
        <v>2962</v>
      </c>
      <c r="G1321" t="s">
        <v>1968</v>
      </c>
      <c r="H1321" t="s">
        <v>1069</v>
      </c>
      <c r="I1321" t="s">
        <v>1126</v>
      </c>
      <c r="J1321" t="s">
        <v>1699</v>
      </c>
      <c r="K1321" t="s">
        <v>3208</v>
      </c>
      <c r="L1321" t="str">
        <f>LEFT(TMODELO[[#This Row],[Genero]],1)</f>
        <v>M</v>
      </c>
    </row>
    <row r="1322" spans="1:12">
      <c r="A1322" t="s">
        <v>3109</v>
      </c>
      <c r="B1322" t="s">
        <v>3206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402263546582.1.2.2.05</v>
      </c>
      <c r="F1322" s="42" t="s">
        <v>3031</v>
      </c>
      <c r="G1322" t="s">
        <v>1969</v>
      </c>
      <c r="H1322" t="s">
        <v>1069</v>
      </c>
      <c r="I1322" t="s">
        <v>1126</v>
      </c>
      <c r="J1322" t="s">
        <v>1699</v>
      </c>
      <c r="K1322" t="s">
        <v>3208</v>
      </c>
      <c r="L1322" t="str">
        <f>LEFT(TMODELO[[#This Row],[Genero]],1)</f>
        <v>M</v>
      </c>
    </row>
    <row r="1323" spans="1:12">
      <c r="A1323" t="s">
        <v>3109</v>
      </c>
      <c r="B1323" t="s">
        <v>3206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402263681872.1.2.2.05</v>
      </c>
      <c r="F1323" s="42" t="s">
        <v>3041</v>
      </c>
      <c r="G1323" t="s">
        <v>2039</v>
      </c>
      <c r="H1323" t="s">
        <v>1069</v>
      </c>
      <c r="I1323" t="s">
        <v>1126</v>
      </c>
      <c r="J1323" t="s">
        <v>1699</v>
      </c>
      <c r="K1323" t="s">
        <v>3208</v>
      </c>
      <c r="L1323" t="str">
        <f>LEFT(TMODELO[[#This Row],[Genero]],1)</f>
        <v>M</v>
      </c>
    </row>
    <row r="1324" spans="1:12">
      <c r="A1324" t="s">
        <v>3109</v>
      </c>
      <c r="B1324" t="s">
        <v>3206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402263840772.1.2.2.05</v>
      </c>
      <c r="F1324" s="42" t="s">
        <v>3020</v>
      </c>
      <c r="G1324" t="s">
        <v>1315</v>
      </c>
      <c r="H1324" t="s">
        <v>1069</v>
      </c>
      <c r="I1324" t="s">
        <v>1126</v>
      </c>
      <c r="J1324" t="s">
        <v>1699</v>
      </c>
      <c r="K1324" t="s">
        <v>3208</v>
      </c>
      <c r="L1324" t="str">
        <f>LEFT(TMODELO[[#This Row],[Genero]],1)</f>
        <v>M</v>
      </c>
    </row>
    <row r="1325" spans="1:12">
      <c r="A1325" t="s">
        <v>3109</v>
      </c>
      <c r="B1325" t="s">
        <v>3206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402264794972.1.2.2.05</v>
      </c>
      <c r="F1325" s="42" t="s">
        <v>3014</v>
      </c>
      <c r="G1325" t="s">
        <v>1073</v>
      </c>
      <c r="H1325" t="s">
        <v>1069</v>
      </c>
      <c r="I1325" t="s">
        <v>348</v>
      </c>
      <c r="J1325" t="s">
        <v>1690</v>
      </c>
      <c r="K1325" t="s">
        <v>3208</v>
      </c>
      <c r="L1325" t="str">
        <f>LEFT(TMODELO[[#This Row],[Genero]],1)</f>
        <v>M</v>
      </c>
    </row>
    <row r="1326" spans="1:12">
      <c r="A1326" t="s">
        <v>3109</v>
      </c>
      <c r="B1326" t="s">
        <v>3206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402265950602.1.2.2.05</v>
      </c>
      <c r="F1326" s="42" t="s">
        <v>2964</v>
      </c>
      <c r="G1326" t="s">
        <v>1970</v>
      </c>
      <c r="H1326" t="s">
        <v>1069</v>
      </c>
      <c r="I1326" t="s">
        <v>1126</v>
      </c>
      <c r="J1326" t="s">
        <v>1699</v>
      </c>
      <c r="K1326" t="s">
        <v>3208</v>
      </c>
      <c r="L1326" t="str">
        <f>LEFT(TMODELO[[#This Row],[Genero]],1)</f>
        <v>M</v>
      </c>
    </row>
    <row r="1327" spans="1:12">
      <c r="A1327" t="s">
        <v>3109</v>
      </c>
      <c r="B1327" t="s">
        <v>3206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402266325332.1.2.2.05</v>
      </c>
      <c r="F1327" s="42" t="s">
        <v>2976</v>
      </c>
      <c r="G1327" t="s">
        <v>1853</v>
      </c>
      <c r="H1327" t="s">
        <v>1069</v>
      </c>
      <c r="I1327" t="s">
        <v>1126</v>
      </c>
      <c r="J1327" t="s">
        <v>1699</v>
      </c>
      <c r="K1327" t="s">
        <v>3208</v>
      </c>
      <c r="L1327" t="str">
        <f>LEFT(TMODELO[[#This Row],[Genero]],1)</f>
        <v>M</v>
      </c>
    </row>
    <row r="1328" spans="1:12">
      <c r="A1328" t="s">
        <v>3109</v>
      </c>
      <c r="B1328" t="s">
        <v>3206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402267871052.1.2.2.05</v>
      </c>
      <c r="F1328" s="42" t="s">
        <v>2998</v>
      </c>
      <c r="G1328" t="s">
        <v>1854</v>
      </c>
      <c r="H1328" t="s">
        <v>1069</v>
      </c>
      <c r="I1328" t="s">
        <v>1126</v>
      </c>
      <c r="J1328" t="s">
        <v>1699</v>
      </c>
      <c r="K1328" t="s">
        <v>3209</v>
      </c>
      <c r="L1328" t="str">
        <f>LEFT(TMODELO[[#This Row],[Genero]],1)</f>
        <v>F</v>
      </c>
    </row>
    <row r="1329" spans="1:12">
      <c r="A1329" t="s">
        <v>3109</v>
      </c>
      <c r="B1329" t="s">
        <v>3206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402269437572.1.2.2.05</v>
      </c>
      <c r="F1329" s="42" t="s">
        <v>3096</v>
      </c>
      <c r="G1329" t="s">
        <v>1855</v>
      </c>
      <c r="H1329" t="s">
        <v>1069</v>
      </c>
      <c r="I1329" t="s">
        <v>1126</v>
      </c>
      <c r="J1329" t="s">
        <v>1699</v>
      </c>
      <c r="K1329" t="s">
        <v>3208</v>
      </c>
      <c r="L1329" t="str">
        <f>LEFT(TMODELO[[#This Row],[Genero]],1)</f>
        <v>M</v>
      </c>
    </row>
    <row r="1330" spans="1:12">
      <c r="A1330" t="s">
        <v>3109</v>
      </c>
      <c r="B1330" t="s">
        <v>3206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402271894832.1.2.2.05</v>
      </c>
      <c r="F1330" s="42" t="s">
        <v>2968</v>
      </c>
      <c r="G1330" t="s">
        <v>1856</v>
      </c>
      <c r="H1330" t="s">
        <v>1069</v>
      </c>
      <c r="I1330" t="s">
        <v>1126</v>
      </c>
      <c r="J1330" t="s">
        <v>1699</v>
      </c>
      <c r="K1330" t="s">
        <v>3208</v>
      </c>
      <c r="L1330" t="str">
        <f>LEFT(TMODELO[[#This Row],[Genero]],1)</f>
        <v>M</v>
      </c>
    </row>
    <row r="1331" spans="1:12">
      <c r="A1331" t="s">
        <v>3109</v>
      </c>
      <c r="B1331" t="s">
        <v>3206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402272835672.1.2.2.05</v>
      </c>
      <c r="F1331" s="42" t="s">
        <v>3011</v>
      </c>
      <c r="G1331" t="s">
        <v>1675</v>
      </c>
      <c r="H1331" t="s">
        <v>1069</v>
      </c>
      <c r="I1331" t="s">
        <v>1126</v>
      </c>
      <c r="J1331" t="s">
        <v>1699</v>
      </c>
      <c r="K1331" t="s">
        <v>3208</v>
      </c>
      <c r="L1331" t="str">
        <f>LEFT(TMODELO[[#This Row],[Genero]],1)</f>
        <v>M</v>
      </c>
    </row>
    <row r="1332" spans="1:12">
      <c r="A1332" t="s">
        <v>3109</v>
      </c>
      <c r="B1332" t="s">
        <v>3206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402280237722.1.2.2.05</v>
      </c>
      <c r="F1332" s="42" t="s">
        <v>3128</v>
      </c>
      <c r="G1332" t="s">
        <v>3142</v>
      </c>
      <c r="H1332" t="s">
        <v>1069</v>
      </c>
      <c r="I1332" t="s">
        <v>1126</v>
      </c>
      <c r="J1332" t="s">
        <v>1699</v>
      </c>
      <c r="K1332" t="s">
        <v>3208</v>
      </c>
      <c r="L1332" t="str">
        <f>LEFT(TMODELO[[#This Row],[Genero]],1)</f>
        <v>M</v>
      </c>
    </row>
    <row r="1333" spans="1:12">
      <c r="A1333" t="s">
        <v>3109</v>
      </c>
      <c r="B1333" t="s">
        <v>3206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402280946172.1.2.2.05</v>
      </c>
      <c r="F1333" s="42" t="s">
        <v>2972</v>
      </c>
      <c r="G1333" t="s">
        <v>1857</v>
      </c>
      <c r="H1333" t="s">
        <v>1069</v>
      </c>
      <c r="I1333" t="s">
        <v>1126</v>
      </c>
      <c r="J1333" t="s">
        <v>1699</v>
      </c>
      <c r="K1333" t="s">
        <v>3209</v>
      </c>
      <c r="L1333" t="str">
        <f>LEFT(TMODELO[[#This Row],[Genero]],1)</f>
        <v>F</v>
      </c>
    </row>
    <row r="1334" spans="1:12">
      <c r="A1334" t="s">
        <v>3109</v>
      </c>
      <c r="B1334" t="s">
        <v>3206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402284081062.1.2.2.05</v>
      </c>
      <c r="F1334" s="42" t="s">
        <v>2975</v>
      </c>
      <c r="G1334" t="s">
        <v>1858</v>
      </c>
      <c r="H1334" t="s">
        <v>1069</v>
      </c>
      <c r="I1334" t="s">
        <v>1126</v>
      </c>
      <c r="J1334" t="s">
        <v>1699</v>
      </c>
      <c r="K1334" t="s">
        <v>3209</v>
      </c>
      <c r="L1334" t="str">
        <f>LEFT(TMODELO[[#This Row],[Genero]],1)</f>
        <v>F</v>
      </c>
    </row>
    <row r="1335" spans="1:12">
      <c r="A1335" t="s">
        <v>3109</v>
      </c>
      <c r="B1335" t="s">
        <v>3206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402340757662.1.2.2.05</v>
      </c>
      <c r="F1335" s="42" t="s">
        <v>3197</v>
      </c>
      <c r="G1335" t="s">
        <v>3196</v>
      </c>
      <c r="H1335" t="s">
        <v>1069</v>
      </c>
      <c r="I1335" t="s">
        <v>1126</v>
      </c>
      <c r="J1335" t="s">
        <v>1699</v>
      </c>
      <c r="K1335" t="s">
        <v>3208</v>
      </c>
      <c r="L1335" t="str">
        <f>LEFT(TMODELO[[#This Row],[Genero]],1)</f>
        <v>M</v>
      </c>
    </row>
    <row r="1336" spans="1:12">
      <c r="A1336" t="s">
        <v>3109</v>
      </c>
      <c r="B1336" t="s">
        <v>3206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402379980892.1.2.2.05</v>
      </c>
      <c r="F1336" s="42" t="s">
        <v>3004</v>
      </c>
      <c r="G1336" t="s">
        <v>1861</v>
      </c>
      <c r="H1336" t="s">
        <v>1069</v>
      </c>
      <c r="I1336" t="s">
        <v>1126</v>
      </c>
      <c r="J1336" t="s">
        <v>1699</v>
      </c>
      <c r="K1336" t="s">
        <v>3208</v>
      </c>
      <c r="L1336" t="str">
        <f>LEFT(TMODELO[[#This Row],[Genero]],1)</f>
        <v>M</v>
      </c>
    </row>
    <row r="1337" spans="1:12">
      <c r="A1337" t="s">
        <v>3109</v>
      </c>
      <c r="B1337" t="s">
        <v>3206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402403753172.1.2.2.05</v>
      </c>
      <c r="F1337" s="42" t="s">
        <v>2984</v>
      </c>
      <c r="G1337" t="s">
        <v>1971</v>
      </c>
      <c r="H1337" t="s">
        <v>1069</v>
      </c>
      <c r="I1337" t="s">
        <v>1126</v>
      </c>
      <c r="J1337" t="s">
        <v>1699</v>
      </c>
      <c r="K1337" t="s">
        <v>3208</v>
      </c>
      <c r="L1337" t="str">
        <f>LEFT(TMODELO[[#This Row],[Genero]],1)</f>
        <v>M</v>
      </c>
    </row>
    <row r="1338" spans="1:12">
      <c r="A1338" t="s">
        <v>3109</v>
      </c>
      <c r="B1338" t="s">
        <v>3206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402410885052.1.2.2.05</v>
      </c>
      <c r="F1338" s="42" t="s">
        <v>3086</v>
      </c>
      <c r="G1338" t="s">
        <v>1862</v>
      </c>
      <c r="H1338" t="s">
        <v>1069</v>
      </c>
      <c r="I1338" t="s">
        <v>1126</v>
      </c>
      <c r="J1338" t="s">
        <v>1699</v>
      </c>
      <c r="K1338" t="s">
        <v>3208</v>
      </c>
      <c r="L1338" t="str">
        <f>LEFT(TMODELO[[#This Row],[Genero]],1)</f>
        <v>M</v>
      </c>
    </row>
    <row r="1339" spans="1:12">
      <c r="A1339" t="s">
        <v>3110</v>
      </c>
      <c r="B1339" t="s">
        <v>3206</v>
      </c>
      <c r="C1339" t="str">
        <f>_xlfn.XLOOKUP(TMODELO[[#This Row],[Tipo Empleado]],TBLTIPO[Tipo Empleado],TBLTIPO[cta])</f>
        <v>2.1.1.3.01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001001228112.1.1.3.01</v>
      </c>
      <c r="F1339" s="42" t="s">
        <v>2959</v>
      </c>
      <c r="G1339" t="s">
        <v>1012</v>
      </c>
      <c r="H1339" t="s">
        <v>194</v>
      </c>
      <c r="I1339" t="s">
        <v>193</v>
      </c>
      <c r="J1339" t="s">
        <v>1739</v>
      </c>
      <c r="K1339" t="s">
        <v>3208</v>
      </c>
      <c r="L1339" t="str">
        <f>LEFT(TMODELO[[#This Row],[Genero]],1)</f>
        <v>M</v>
      </c>
    </row>
    <row r="1340" spans="1:12">
      <c r="A1340" t="s">
        <v>3110</v>
      </c>
      <c r="B1340" t="s">
        <v>3206</v>
      </c>
      <c r="C1340" t="str">
        <f>_xlfn.XLOOKUP(TMODELO[[#This Row],[Tipo Empleado]],TBLTIPO[Tipo Empleado],TBLTIPO[cta])</f>
        <v>2.1.1.3.01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001003113232.1.1.3.01</v>
      </c>
      <c r="F1340" s="42" t="s">
        <v>2948</v>
      </c>
      <c r="G1340" t="s">
        <v>1018</v>
      </c>
      <c r="H1340" t="s">
        <v>84</v>
      </c>
      <c r="I1340" t="s">
        <v>1126</v>
      </c>
      <c r="J1340" t="s">
        <v>1699</v>
      </c>
      <c r="K1340" t="s">
        <v>3209</v>
      </c>
      <c r="L1340" t="str">
        <f>LEFT(TMODELO[[#This Row],[Genero]],1)</f>
        <v>F</v>
      </c>
    </row>
    <row r="1341" spans="1:12">
      <c r="A1341" t="s">
        <v>3110</v>
      </c>
      <c r="B1341" t="s">
        <v>3206</v>
      </c>
      <c r="C1341" t="str">
        <f>_xlfn.XLOOKUP(TMODELO[[#This Row],[Tipo Empleado]],TBLTIPO[Tipo Empleado],TBLTIPO[cta])</f>
        <v>2.1.1.3.01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001003445712.1.1.3.01</v>
      </c>
      <c r="F1341" s="42" t="s">
        <v>2961</v>
      </c>
      <c r="G1341" t="s">
        <v>1013</v>
      </c>
      <c r="H1341" t="s">
        <v>584</v>
      </c>
      <c r="I1341" t="s">
        <v>193</v>
      </c>
      <c r="J1341" t="s">
        <v>1739</v>
      </c>
      <c r="K1341" t="s">
        <v>3208</v>
      </c>
      <c r="L1341" t="str">
        <f>LEFT(TMODELO[[#This Row],[Genero]],1)</f>
        <v>M</v>
      </c>
    </row>
    <row r="1342" spans="1:12">
      <c r="A1342" t="s">
        <v>3110</v>
      </c>
      <c r="B1342" t="s">
        <v>3206</v>
      </c>
      <c r="C1342" t="str">
        <f>_xlfn.XLOOKUP(TMODELO[[#This Row],[Tipo Empleado]],TBLTIPO[Tipo Empleado],TBLTIPO[cta])</f>
        <v>2.1.1.3.01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001005529002.1.1.3.01</v>
      </c>
      <c r="F1342" s="42" t="s">
        <v>2957</v>
      </c>
      <c r="G1342" t="s">
        <v>1031</v>
      </c>
      <c r="H1342" t="s">
        <v>27</v>
      </c>
      <c r="I1342" t="s">
        <v>1126</v>
      </c>
      <c r="J1342" t="s">
        <v>1699</v>
      </c>
      <c r="K1342" t="s">
        <v>3209</v>
      </c>
      <c r="L1342" t="str">
        <f>LEFT(TMODELO[[#This Row],[Genero]],1)</f>
        <v>F</v>
      </c>
    </row>
    <row r="1343" spans="1:12">
      <c r="A1343" t="s">
        <v>3110</v>
      </c>
      <c r="B1343" t="s">
        <v>3206</v>
      </c>
      <c r="C1343" t="str">
        <f>_xlfn.XLOOKUP(TMODELO[[#This Row],[Tipo Empleado]],TBLTIPO[Tipo Empleado],TBLTIPO[cta])</f>
        <v>2.1.1.3.01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001006345912.1.1.3.01</v>
      </c>
      <c r="F1343" s="42" t="s">
        <v>2949</v>
      </c>
      <c r="G1343" t="s">
        <v>1019</v>
      </c>
      <c r="H1343" t="s">
        <v>1020</v>
      </c>
      <c r="I1343" t="s">
        <v>1126</v>
      </c>
      <c r="J1343" t="s">
        <v>1699</v>
      </c>
      <c r="K1343" t="s">
        <v>3209</v>
      </c>
      <c r="L1343" t="str">
        <f>LEFT(TMODELO[[#This Row],[Genero]],1)</f>
        <v>F</v>
      </c>
    </row>
    <row r="1344" spans="1:12">
      <c r="A1344" t="s">
        <v>3110</v>
      </c>
      <c r="B1344" t="s">
        <v>3206</v>
      </c>
      <c r="C1344" t="str">
        <f>_xlfn.XLOOKUP(TMODELO[[#This Row],[Tipo Empleado]],TBLTIPO[Tipo Empleado],TBLTIPO[cta])</f>
        <v>2.1.1.3.01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001009673062.1.1.3.01</v>
      </c>
      <c r="F1344" s="42" t="s">
        <v>1470</v>
      </c>
      <c r="G1344" t="s">
        <v>885</v>
      </c>
      <c r="H1344" t="s">
        <v>523</v>
      </c>
      <c r="I1344" t="s">
        <v>348</v>
      </c>
      <c r="J1344" t="s">
        <v>1690</v>
      </c>
      <c r="K1344" t="s">
        <v>3209</v>
      </c>
      <c r="L1344" t="str">
        <f>LEFT(TMODELO[[#This Row],[Genero]],1)</f>
        <v>F</v>
      </c>
    </row>
    <row r="1345" spans="1:12">
      <c r="A1345" t="s">
        <v>3110</v>
      </c>
      <c r="B1345" t="s">
        <v>3206</v>
      </c>
      <c r="C1345" t="str">
        <f>_xlfn.XLOOKUP(TMODELO[[#This Row],[Tipo Empleado]],TBLTIPO[Tipo Empleado],TBLTIPO[cta])</f>
        <v>2.1.1.3.01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001024472162.1.1.3.01</v>
      </c>
      <c r="F1345" s="42" t="s">
        <v>2958</v>
      </c>
      <c r="G1345" t="s">
        <v>1032</v>
      </c>
      <c r="H1345" t="s">
        <v>732</v>
      </c>
      <c r="I1345" t="s">
        <v>1126</v>
      </c>
      <c r="J1345" t="s">
        <v>1699</v>
      </c>
      <c r="K1345" t="s">
        <v>3208</v>
      </c>
      <c r="L1345" t="str">
        <f>LEFT(TMODELO[[#This Row],[Genero]],1)</f>
        <v>M</v>
      </c>
    </row>
    <row r="1346" spans="1:12">
      <c r="A1346" t="s">
        <v>3110</v>
      </c>
      <c r="B1346" t="s">
        <v>3206</v>
      </c>
      <c r="C1346" t="str">
        <f>_xlfn.XLOOKUP(TMODELO[[#This Row],[Tipo Empleado]],TBLTIPO[Tipo Empleado],TBLTIPO[cta])</f>
        <v>2.1.1.3.01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001026316602.1.1.3.01</v>
      </c>
      <c r="F1346" s="42" t="s">
        <v>1537</v>
      </c>
      <c r="G1346" t="s">
        <v>847</v>
      </c>
      <c r="H1346" t="s">
        <v>8</v>
      </c>
      <c r="I1346" t="s">
        <v>838</v>
      </c>
      <c r="J1346" t="s">
        <v>1692</v>
      </c>
      <c r="K1346" t="s">
        <v>3209</v>
      </c>
      <c r="L1346" t="str">
        <f>LEFT(TMODELO[[#This Row],[Genero]],1)</f>
        <v>F</v>
      </c>
    </row>
    <row r="1347" spans="1:12">
      <c r="A1347" t="s">
        <v>3110</v>
      </c>
      <c r="B1347" t="s">
        <v>3206</v>
      </c>
      <c r="C1347" t="str">
        <f>_xlfn.XLOOKUP(TMODELO[[#This Row],[Tipo Empleado]],TBLTIPO[Tipo Empleado],TBLTIPO[cta])</f>
        <v>2.1.1.3.01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001028312372.1.1.3.01</v>
      </c>
      <c r="F1347" s="42" t="s">
        <v>2610</v>
      </c>
      <c r="G1347" t="s">
        <v>74</v>
      </c>
      <c r="H1347" t="s">
        <v>60</v>
      </c>
      <c r="I1347" t="s">
        <v>75</v>
      </c>
      <c r="J1347" t="s">
        <v>1704</v>
      </c>
      <c r="K1347" t="s">
        <v>3208</v>
      </c>
      <c r="L1347" t="str">
        <f>LEFT(TMODELO[[#This Row],[Genero]],1)</f>
        <v>M</v>
      </c>
    </row>
    <row r="1348" spans="1:12">
      <c r="A1348" t="s">
        <v>3110</v>
      </c>
      <c r="B1348" t="s">
        <v>3206</v>
      </c>
      <c r="C1348" t="str">
        <f>_xlfn.XLOOKUP(TMODELO[[#This Row],[Tipo Empleado]],TBLTIPO[Tipo Empleado],TBLTIPO[cta])</f>
        <v>2.1.1.3.01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001034047372.1.1.3.01</v>
      </c>
      <c r="F1348" s="42" t="s">
        <v>2960</v>
      </c>
      <c r="G1348" t="s">
        <v>1033</v>
      </c>
      <c r="H1348" t="s">
        <v>27</v>
      </c>
      <c r="I1348" t="s">
        <v>1126</v>
      </c>
      <c r="J1348" t="s">
        <v>1699</v>
      </c>
      <c r="K1348" t="s">
        <v>3208</v>
      </c>
      <c r="L1348" t="str">
        <f>LEFT(TMODELO[[#This Row],[Genero]],1)</f>
        <v>M</v>
      </c>
    </row>
    <row r="1349" spans="1:12">
      <c r="A1349" t="s">
        <v>3110</v>
      </c>
      <c r="B1349" t="s">
        <v>3206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001035498122.1.1.3.01</v>
      </c>
      <c r="F1349" s="42" t="s">
        <v>2947</v>
      </c>
      <c r="G1349" t="s">
        <v>1014</v>
      </c>
      <c r="H1349" t="s">
        <v>514</v>
      </c>
      <c r="I1349" t="s">
        <v>315</v>
      </c>
      <c r="J1349" t="s">
        <v>1708</v>
      </c>
      <c r="K1349" t="s">
        <v>3209</v>
      </c>
      <c r="L1349" t="str">
        <f>LEFT(TMODELO[[#This Row],[Genero]],1)</f>
        <v>F</v>
      </c>
    </row>
    <row r="1350" spans="1:12">
      <c r="A1350" t="s">
        <v>3110</v>
      </c>
      <c r="B1350" t="s">
        <v>3206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001048302602.1.1.3.01</v>
      </c>
      <c r="F1350" s="42" t="s">
        <v>2952</v>
      </c>
      <c r="G1350" t="s">
        <v>1024</v>
      </c>
      <c r="H1350" t="s">
        <v>705</v>
      </c>
      <c r="I1350" t="s">
        <v>1126</v>
      </c>
      <c r="J1350" t="s">
        <v>1699</v>
      </c>
      <c r="K1350" t="s">
        <v>3208</v>
      </c>
      <c r="L1350" t="str">
        <f>LEFT(TMODELO[[#This Row],[Genero]],1)</f>
        <v>M</v>
      </c>
    </row>
    <row r="1351" spans="1:12">
      <c r="A1351" t="s">
        <v>3110</v>
      </c>
      <c r="B1351" t="s">
        <v>3206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001051628532.1.1.3.01</v>
      </c>
      <c r="F1351" s="42" t="s">
        <v>2399</v>
      </c>
      <c r="G1351" t="s">
        <v>436</v>
      </c>
      <c r="H1351" t="s">
        <v>437</v>
      </c>
      <c r="I1351" t="s">
        <v>348</v>
      </c>
      <c r="J1351" t="s">
        <v>1690</v>
      </c>
      <c r="K1351" t="s">
        <v>3208</v>
      </c>
      <c r="L1351" t="str">
        <f>LEFT(TMODELO[[#This Row],[Genero]],1)</f>
        <v>M</v>
      </c>
    </row>
    <row r="1352" spans="1:12">
      <c r="A1352" t="s">
        <v>3110</v>
      </c>
      <c r="B1352" t="s">
        <v>3206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001055247552.1.1.3.01</v>
      </c>
      <c r="F1352" s="42" t="s">
        <v>2950</v>
      </c>
      <c r="G1352" t="s">
        <v>1021</v>
      </c>
      <c r="H1352" t="s">
        <v>119</v>
      </c>
      <c r="I1352" t="s">
        <v>1126</v>
      </c>
      <c r="J1352" t="s">
        <v>1699</v>
      </c>
      <c r="K1352" t="s">
        <v>3208</v>
      </c>
      <c r="L1352" t="str">
        <f>LEFT(TMODELO[[#This Row],[Genero]],1)</f>
        <v>M</v>
      </c>
    </row>
    <row r="1353" spans="1:12">
      <c r="A1353" t="s">
        <v>3110</v>
      </c>
      <c r="B1353" t="s">
        <v>3206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001056445042.1.1.3.01</v>
      </c>
      <c r="F1353" s="42" t="s">
        <v>1604</v>
      </c>
      <c r="G1353" t="s">
        <v>1025</v>
      </c>
      <c r="H1353" t="s">
        <v>451</v>
      </c>
      <c r="I1353" t="s">
        <v>1126</v>
      </c>
      <c r="J1353" t="s">
        <v>1699</v>
      </c>
      <c r="K1353" t="s">
        <v>3208</v>
      </c>
      <c r="L1353" t="str">
        <f>LEFT(TMODELO[[#This Row],[Genero]],1)</f>
        <v>M</v>
      </c>
    </row>
    <row r="1354" spans="1:12">
      <c r="A1354" t="s">
        <v>3110</v>
      </c>
      <c r="B1354" t="s">
        <v>3206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001061338122.1.1.3.01</v>
      </c>
      <c r="F1354" s="42" t="s">
        <v>1451</v>
      </c>
      <c r="G1354" t="s">
        <v>446</v>
      </c>
      <c r="H1354" t="s">
        <v>8</v>
      </c>
      <c r="I1354" t="s">
        <v>348</v>
      </c>
      <c r="J1354" t="s">
        <v>1690</v>
      </c>
      <c r="K1354" t="s">
        <v>3208</v>
      </c>
      <c r="L1354" t="str">
        <f>LEFT(TMODELO[[#This Row],[Genero]],1)</f>
        <v>M</v>
      </c>
    </row>
    <row r="1355" spans="1:12">
      <c r="A1355" t="s">
        <v>3110</v>
      </c>
      <c r="B1355" t="s">
        <v>3206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001071418142.1.1.3.01</v>
      </c>
      <c r="F1355" s="42" t="s">
        <v>2200</v>
      </c>
      <c r="G1355" t="s">
        <v>241</v>
      </c>
      <c r="H1355" t="s">
        <v>3107</v>
      </c>
      <c r="I1355" t="s">
        <v>239</v>
      </c>
      <c r="J1355" t="s">
        <v>1733</v>
      </c>
      <c r="K1355" t="s">
        <v>3209</v>
      </c>
      <c r="L1355" t="str">
        <f>LEFT(TMODELO[[#This Row],[Genero]],1)</f>
        <v>F</v>
      </c>
    </row>
    <row r="1356" spans="1:12">
      <c r="A1356" t="s">
        <v>3110</v>
      </c>
      <c r="B1356" t="s">
        <v>3206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001074315382.1.1.3.01</v>
      </c>
      <c r="F1356" s="42" t="s">
        <v>2955</v>
      </c>
      <c r="G1356" t="s">
        <v>3289</v>
      </c>
      <c r="H1356" t="s">
        <v>846</v>
      </c>
      <c r="I1356" t="s">
        <v>1126</v>
      </c>
      <c r="J1356" t="s">
        <v>1699</v>
      </c>
      <c r="K1356" t="s">
        <v>3209</v>
      </c>
      <c r="L1356" t="str">
        <f>LEFT(TMODELO[[#This Row],[Genero]],1)</f>
        <v>F</v>
      </c>
    </row>
    <row r="1357" spans="1:12">
      <c r="A1357" t="s">
        <v>3110</v>
      </c>
      <c r="B1357" t="s">
        <v>3206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001086892822.1.1.3.01</v>
      </c>
      <c r="F1357" s="42" t="s">
        <v>2953</v>
      </c>
      <c r="G1357" t="s">
        <v>1026</v>
      </c>
      <c r="H1357" t="s">
        <v>1027</v>
      </c>
      <c r="I1357" t="s">
        <v>1126</v>
      </c>
      <c r="J1357" t="s">
        <v>1699</v>
      </c>
      <c r="K1357" t="s">
        <v>3208</v>
      </c>
      <c r="L1357" t="str">
        <f>LEFT(TMODELO[[#This Row],[Genero]],1)</f>
        <v>M</v>
      </c>
    </row>
    <row r="1358" spans="1:12">
      <c r="A1358" t="s">
        <v>3110</v>
      </c>
      <c r="B1358" t="s">
        <v>3206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001107437212.1.1.3.01</v>
      </c>
      <c r="F1358" s="42" t="s">
        <v>2954</v>
      </c>
      <c r="G1358" t="s">
        <v>1029</v>
      </c>
      <c r="H1358" t="s">
        <v>1030</v>
      </c>
      <c r="I1358" t="s">
        <v>1126</v>
      </c>
      <c r="J1358" t="s">
        <v>1699</v>
      </c>
      <c r="K1358" t="s">
        <v>3209</v>
      </c>
      <c r="L1358" t="str">
        <f>LEFT(TMODELO[[#This Row],[Genero]],1)</f>
        <v>F</v>
      </c>
    </row>
    <row r="1359" spans="1:12">
      <c r="A1359" t="s">
        <v>3110</v>
      </c>
      <c r="B1359" t="s">
        <v>3206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001173885042.1.1.3.01</v>
      </c>
      <c r="F1359" s="42" t="s">
        <v>2945</v>
      </c>
      <c r="G1359" t="s">
        <v>1016</v>
      </c>
      <c r="H1359" t="s">
        <v>846</v>
      </c>
      <c r="I1359" t="s">
        <v>1126</v>
      </c>
      <c r="J1359" t="s">
        <v>1699</v>
      </c>
      <c r="K1359" t="s">
        <v>3209</v>
      </c>
      <c r="L1359" t="str">
        <f>LEFT(TMODELO[[#This Row],[Genero]],1)</f>
        <v>F</v>
      </c>
    </row>
    <row r="1360" spans="1:12">
      <c r="A1360" t="s">
        <v>3110</v>
      </c>
      <c r="B1360" t="s">
        <v>3206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013000649692.1.1.3.01</v>
      </c>
      <c r="F1360" s="42" t="s">
        <v>2946</v>
      </c>
      <c r="G1360" t="s">
        <v>1017</v>
      </c>
      <c r="H1360" t="s">
        <v>451</v>
      </c>
      <c r="I1360" t="s">
        <v>1126</v>
      </c>
      <c r="J1360" t="s">
        <v>1699</v>
      </c>
      <c r="K1360" t="s">
        <v>3208</v>
      </c>
      <c r="L1360" t="str">
        <f>LEFT(TMODELO[[#This Row],[Genero]],1)</f>
        <v>M</v>
      </c>
    </row>
    <row r="1361" spans="1:12">
      <c r="A1361" t="s">
        <v>3110</v>
      </c>
      <c r="B1361" t="s">
        <v>3206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031001571752.1.1.3.01</v>
      </c>
      <c r="F1361" s="42" t="s">
        <v>2956</v>
      </c>
      <c r="G1361" t="s">
        <v>1015</v>
      </c>
      <c r="H1361" t="s">
        <v>8</v>
      </c>
      <c r="I1361" t="s">
        <v>736</v>
      </c>
      <c r="J1361" t="s">
        <v>1694</v>
      </c>
      <c r="K1361" t="s">
        <v>3209</v>
      </c>
      <c r="L1361" t="str">
        <f>LEFT(TMODELO[[#This Row],[Genero]],1)</f>
        <v>F</v>
      </c>
    </row>
    <row r="1362" spans="1:12">
      <c r="A1362" t="s">
        <v>3110</v>
      </c>
      <c r="B1362" t="s">
        <v>3206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047001631342.1.1.3.01</v>
      </c>
      <c r="F1362" s="42" t="s">
        <v>2951</v>
      </c>
      <c r="G1362" t="s">
        <v>1022</v>
      </c>
      <c r="H1362" t="s">
        <v>1023</v>
      </c>
      <c r="I1362" t="s">
        <v>1126</v>
      </c>
      <c r="J1362" t="s">
        <v>1699</v>
      </c>
      <c r="K1362" t="s">
        <v>3208</v>
      </c>
      <c r="L1362" t="str">
        <f>LEFT(TMODELO[[#This Row],[Genero]],1)</f>
        <v>M</v>
      </c>
    </row>
    <row r="1363" spans="1:12">
      <c r="A1363" t="s">
        <v>3110</v>
      </c>
      <c r="B1363" t="s">
        <v>3206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082000989302.1.1.3.01</v>
      </c>
      <c r="F1363" s="42" t="s">
        <v>1605</v>
      </c>
      <c r="G1363" t="s">
        <v>1028</v>
      </c>
      <c r="H1363" t="s">
        <v>8</v>
      </c>
      <c r="I1363" t="s">
        <v>1126</v>
      </c>
      <c r="J1363" t="s">
        <v>1699</v>
      </c>
      <c r="K1363" t="s">
        <v>3209</v>
      </c>
      <c r="L1363" t="str">
        <f>LEFT(TMODELO[[#This Row],[Genero]],1)</f>
        <v>F</v>
      </c>
    </row>
  </sheetData>
  <conditionalFormatting sqref="F3:F1363">
    <cfRule type="duplicateValues" dxfId="90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214"/>
  <sheetViews>
    <sheetView topLeftCell="E167" workbookViewId="0"/>
  </sheetViews>
  <sheetFormatPr defaultColWidth="11.42578125" defaultRowHeight="15"/>
  <cols>
    <col min="1" max="1" width="43.7109375" style="66" customWidth="1"/>
    <col min="2" max="2" width="11.42578125" style="66"/>
    <col min="3" max="3" width="10.7109375" style="66" bestFit="1" customWidth="1"/>
    <col min="4" max="4" width="26.28515625" style="66" customWidth="1"/>
    <col min="5" max="5" width="36.42578125" style="66" bestFit="1" customWidth="1"/>
    <col min="6" max="6" width="53.28515625" style="66" bestFit="1" customWidth="1"/>
    <col min="7" max="7" width="13.85546875" style="66" customWidth="1"/>
    <col min="8" max="8" width="23.42578125" style="66" customWidth="1"/>
    <col min="9" max="9" width="45" style="66" bestFit="1" customWidth="1"/>
    <col min="10" max="10" width="24.7109375" style="66" bestFit="1" customWidth="1"/>
    <col min="11" max="13" width="11.42578125" style="66"/>
    <col min="14" max="14" width="13.42578125" style="66" customWidth="1"/>
    <col min="15" max="16384" width="11.42578125" style="66"/>
  </cols>
  <sheetData>
    <row r="1" spans="1:14">
      <c r="A1" s="66" t="s">
        <v>1920</v>
      </c>
      <c r="B1" s="66" t="s">
        <v>3111</v>
      </c>
      <c r="D1" s="66" t="s">
        <v>3316</v>
      </c>
      <c r="E1" s="66" t="s">
        <v>3294</v>
      </c>
    </row>
    <row r="2" spans="1:14">
      <c r="A2" s="66" t="s">
        <v>3100</v>
      </c>
      <c r="B2" s="66" t="s">
        <v>3112</v>
      </c>
      <c r="D2" s="66" t="s">
        <v>3206</v>
      </c>
      <c r="E2" s="67" t="s">
        <v>3155</v>
      </c>
    </row>
    <row r="3" spans="1:14">
      <c r="A3" s="66" t="s">
        <v>11</v>
      </c>
      <c r="B3" s="66" t="s">
        <v>3113</v>
      </c>
      <c r="D3" s="66" t="s">
        <v>3222</v>
      </c>
      <c r="E3" s="67" t="s">
        <v>3158</v>
      </c>
    </row>
    <row r="4" spans="1:14">
      <c r="A4" s="66" t="s">
        <v>3109</v>
      </c>
      <c r="B4" s="66" t="s">
        <v>3114</v>
      </c>
      <c r="D4" s="66" t="s">
        <v>3253</v>
      </c>
      <c r="E4" s="67" t="s">
        <v>3169</v>
      </c>
    </row>
    <row r="5" spans="1:14">
      <c r="A5" s="66" t="s">
        <v>3110</v>
      </c>
      <c r="B5" s="66" t="s">
        <v>3115</v>
      </c>
    </row>
    <row r="8" spans="1:14">
      <c r="A8" s="66" t="s">
        <v>1674</v>
      </c>
      <c r="B8" s="66" t="s">
        <v>1035</v>
      </c>
      <c r="C8" s="66" t="s">
        <v>1036</v>
      </c>
      <c r="E8" s="66" t="s">
        <v>3153</v>
      </c>
      <c r="F8" s="66" t="s">
        <v>2</v>
      </c>
      <c r="I8" s="66" t="s">
        <v>3345</v>
      </c>
      <c r="J8" s="66" t="s">
        <v>3346</v>
      </c>
      <c r="M8" s="75" t="s">
        <v>2</v>
      </c>
      <c r="N8" s="76" t="s">
        <v>3153</v>
      </c>
    </row>
    <row r="9" spans="1:14">
      <c r="A9" s="68" t="s">
        <v>1597</v>
      </c>
      <c r="B9" s="69">
        <v>44774</v>
      </c>
      <c r="C9" s="69">
        <v>44958</v>
      </c>
      <c r="E9" s="66" t="s">
        <v>784</v>
      </c>
      <c r="F9" s="66" t="s">
        <v>1625</v>
      </c>
      <c r="I9" s="66" t="s">
        <v>1621</v>
      </c>
      <c r="J9" s="66" t="s">
        <v>148</v>
      </c>
      <c r="M9" s="74" t="s">
        <v>732</v>
      </c>
      <c r="N9" s="73" t="s">
        <v>2017</v>
      </c>
    </row>
    <row r="10" spans="1:14">
      <c r="A10" s="68" t="s">
        <v>1598</v>
      </c>
      <c r="B10" s="69">
        <v>44774</v>
      </c>
      <c r="C10" s="69">
        <v>44958</v>
      </c>
      <c r="E10" s="66" t="s">
        <v>784</v>
      </c>
      <c r="F10" s="66" t="s">
        <v>936</v>
      </c>
      <c r="I10" s="66" t="s">
        <v>363</v>
      </c>
      <c r="J10" s="66" t="s">
        <v>148</v>
      </c>
      <c r="M10" s="72" t="s">
        <v>10</v>
      </c>
      <c r="N10" s="71" t="s">
        <v>2017</v>
      </c>
    </row>
    <row r="11" spans="1:14">
      <c r="A11" s="68" t="s">
        <v>1599</v>
      </c>
      <c r="B11" s="69">
        <v>44774</v>
      </c>
      <c r="C11" s="69">
        <v>44958</v>
      </c>
      <c r="E11" s="66" t="s">
        <v>784</v>
      </c>
      <c r="F11" s="66" t="s">
        <v>1208</v>
      </c>
      <c r="I11" s="66" t="s">
        <v>1948</v>
      </c>
      <c r="J11" s="66" t="s">
        <v>148</v>
      </c>
      <c r="M11" s="74" t="s">
        <v>8</v>
      </c>
      <c r="N11" s="73" t="s">
        <v>2017</v>
      </c>
    </row>
    <row r="12" spans="1:14">
      <c r="A12" s="68" t="s">
        <v>1065</v>
      </c>
      <c r="B12" s="69">
        <v>44774</v>
      </c>
      <c r="C12" s="69">
        <v>44958</v>
      </c>
      <c r="E12" s="66" t="s">
        <v>784</v>
      </c>
      <c r="F12" s="66" t="s">
        <v>125</v>
      </c>
      <c r="I12" s="66" t="s">
        <v>782</v>
      </c>
      <c r="J12" s="66" t="s">
        <v>148</v>
      </c>
      <c r="M12" s="72" t="s">
        <v>1617</v>
      </c>
      <c r="N12" s="71" t="s">
        <v>2017</v>
      </c>
    </row>
    <row r="13" spans="1:14">
      <c r="A13" s="68" t="s">
        <v>1040</v>
      </c>
      <c r="B13" s="69">
        <v>44774</v>
      </c>
      <c r="C13" s="69">
        <v>44958</v>
      </c>
      <c r="E13" s="66" t="s">
        <v>784</v>
      </c>
      <c r="F13" s="66" t="s">
        <v>60</v>
      </c>
      <c r="I13" s="66" t="s">
        <v>3235</v>
      </c>
      <c r="J13" s="66" t="s">
        <v>148</v>
      </c>
      <c r="M13" s="74" t="s">
        <v>222</v>
      </c>
      <c r="N13" s="73" t="s">
        <v>2017</v>
      </c>
    </row>
    <row r="14" spans="1:14">
      <c r="A14" s="68" t="s">
        <v>1600</v>
      </c>
      <c r="B14" s="69">
        <v>44774</v>
      </c>
      <c r="C14" s="69">
        <v>44958</v>
      </c>
      <c r="E14" s="66" t="s">
        <v>784</v>
      </c>
      <c r="F14" s="66" t="s">
        <v>391</v>
      </c>
      <c r="I14" s="66" t="s">
        <v>1868</v>
      </c>
      <c r="J14" s="66" t="s">
        <v>148</v>
      </c>
      <c r="M14" s="72" t="s">
        <v>130</v>
      </c>
      <c r="N14" s="71" t="s">
        <v>2017</v>
      </c>
    </row>
    <row r="15" spans="1:14">
      <c r="A15" s="68" t="s">
        <v>1930</v>
      </c>
      <c r="B15" s="69">
        <v>44774</v>
      </c>
      <c r="C15" s="69">
        <v>44958</v>
      </c>
      <c r="E15" s="66" t="s">
        <v>784</v>
      </c>
      <c r="F15" s="66" t="s">
        <v>783</v>
      </c>
      <c r="I15" s="66" t="s">
        <v>1869</v>
      </c>
      <c r="J15" s="66" t="s">
        <v>148</v>
      </c>
      <c r="M15" s="74" t="s">
        <v>42</v>
      </c>
      <c r="N15" s="73" t="s">
        <v>2017</v>
      </c>
    </row>
    <row r="16" spans="1:14">
      <c r="A16" s="68" t="s">
        <v>1601</v>
      </c>
      <c r="B16" s="69">
        <v>44774</v>
      </c>
      <c r="C16" s="69">
        <v>44958</v>
      </c>
      <c r="E16" s="66" t="s">
        <v>148</v>
      </c>
      <c r="F16" s="66" t="s">
        <v>102</v>
      </c>
      <c r="I16" s="66" t="s">
        <v>1143</v>
      </c>
      <c r="J16" s="66" t="s">
        <v>148</v>
      </c>
      <c r="M16" s="72" t="s">
        <v>135</v>
      </c>
      <c r="N16" s="71" t="s">
        <v>2017</v>
      </c>
    </row>
    <row r="17" spans="1:14">
      <c r="A17" s="68" t="s">
        <v>1602</v>
      </c>
      <c r="B17" s="69">
        <v>44774</v>
      </c>
      <c r="C17" s="69">
        <v>44958</v>
      </c>
      <c r="E17" s="66" t="s">
        <v>148</v>
      </c>
      <c r="F17" s="66" t="s">
        <v>783</v>
      </c>
      <c r="I17" s="66" t="s">
        <v>1240</v>
      </c>
      <c r="J17" s="66" t="s">
        <v>148</v>
      </c>
      <c r="M17" s="74" t="s">
        <v>1078</v>
      </c>
      <c r="N17" s="73" t="s">
        <v>2017</v>
      </c>
    </row>
    <row r="18" spans="1:14">
      <c r="A18" s="68" t="s">
        <v>1937</v>
      </c>
      <c r="B18" s="69">
        <v>44774</v>
      </c>
      <c r="C18" s="69">
        <v>44958</v>
      </c>
      <c r="E18" s="66" t="s">
        <v>148</v>
      </c>
      <c r="F18" s="66" t="s">
        <v>1199</v>
      </c>
      <c r="I18" s="66" t="s">
        <v>3242</v>
      </c>
      <c r="J18" s="66" t="s">
        <v>148</v>
      </c>
      <c r="M18" s="72" t="s">
        <v>122</v>
      </c>
      <c r="N18" s="71" t="s">
        <v>2017</v>
      </c>
    </row>
    <row r="19" spans="1:14">
      <c r="A19" s="68" t="s">
        <v>2002</v>
      </c>
      <c r="B19" s="69">
        <v>44774</v>
      </c>
      <c r="C19" s="69">
        <v>44958</v>
      </c>
      <c r="E19" s="66" t="s">
        <v>148</v>
      </c>
      <c r="F19" s="66" t="s">
        <v>1673</v>
      </c>
      <c r="I19" s="66" t="s">
        <v>1200</v>
      </c>
      <c r="J19" s="66" t="s">
        <v>148</v>
      </c>
      <c r="M19" s="74" t="s">
        <v>174</v>
      </c>
      <c r="N19" s="73" t="s">
        <v>2017</v>
      </c>
    </row>
    <row r="20" spans="1:14">
      <c r="A20" s="66" t="s">
        <v>1636</v>
      </c>
      <c r="B20" s="70"/>
      <c r="C20" s="70"/>
      <c r="E20" s="66" t="s">
        <v>2017</v>
      </c>
      <c r="F20" s="66" t="s">
        <v>732</v>
      </c>
      <c r="I20" s="66" t="s">
        <v>1230</v>
      </c>
      <c r="J20" s="66" t="s">
        <v>148</v>
      </c>
      <c r="M20" s="72" t="s">
        <v>30</v>
      </c>
      <c r="N20" s="71" t="s">
        <v>2017</v>
      </c>
    </row>
    <row r="21" spans="1:14">
      <c r="A21" s="66" t="s">
        <v>1637</v>
      </c>
      <c r="B21" s="70">
        <v>44805</v>
      </c>
      <c r="C21" s="70">
        <v>44986</v>
      </c>
      <c r="E21" s="66" t="s">
        <v>2017</v>
      </c>
      <c r="F21" s="66" t="s">
        <v>10</v>
      </c>
      <c r="I21" s="66" t="s">
        <v>1947</v>
      </c>
      <c r="J21" s="66" t="s">
        <v>148</v>
      </c>
      <c r="M21" s="74" t="s">
        <v>27</v>
      </c>
      <c r="N21" s="73" t="s">
        <v>2017</v>
      </c>
    </row>
    <row r="22" spans="1:14">
      <c r="A22" s="66" t="s">
        <v>1890</v>
      </c>
      <c r="B22" s="70">
        <f>_xlfn.XLOOKUP(TBLFECHAS[[#This Row],[NOMBRE Y APELLIDO]],'[1]Temporales 2023'!$C$8:$C$102,'[1]Temporales 2023'!$F$8:$F$102)</f>
        <v>44805</v>
      </c>
      <c r="C22" s="70">
        <f>_xlfn.XLOOKUP(TBLFECHAS[[#This Row],[NOMBRE Y APELLIDO]],'[1]Temporales 2023'!$C$8:$C$102,'[1]Temporales 2023'!$G$8:$G$102)</f>
        <v>44986</v>
      </c>
      <c r="E22" s="66" t="s">
        <v>2017</v>
      </c>
      <c r="F22" s="66" t="s">
        <v>8</v>
      </c>
      <c r="I22" s="66" t="s">
        <v>3251</v>
      </c>
      <c r="J22" s="66" t="s">
        <v>148</v>
      </c>
      <c r="M22" s="72" t="s">
        <v>481</v>
      </c>
      <c r="N22" s="71" t="s">
        <v>2017</v>
      </c>
    </row>
    <row r="23" spans="1:14">
      <c r="A23" s="66" t="s">
        <v>1638</v>
      </c>
      <c r="B23" s="70">
        <f>_xlfn.XLOOKUP(TBLFECHAS[[#This Row],[NOMBRE Y APELLIDO]],'[1]Temporales 2023'!$C$8:$C$102,'[1]Temporales 2023'!$F$8:$F$102)</f>
        <v>44805</v>
      </c>
      <c r="C23" s="70">
        <f>_xlfn.XLOOKUP(TBLFECHAS[[#This Row],[NOMBRE Y APELLIDO]],'[1]Temporales 2023'!$C$8:$C$102,'[1]Temporales 2023'!$G$8:$G$102)</f>
        <v>44986</v>
      </c>
      <c r="E23" s="66" t="s">
        <v>2017</v>
      </c>
      <c r="F23" s="66" t="s">
        <v>1617</v>
      </c>
      <c r="I23" s="66" t="s">
        <v>1137</v>
      </c>
      <c r="J23" s="66" t="s">
        <v>148</v>
      </c>
      <c r="M23" s="74" t="s">
        <v>705</v>
      </c>
      <c r="N23" s="73" t="s">
        <v>2017</v>
      </c>
    </row>
    <row r="24" spans="1:14">
      <c r="A24" s="66" t="s">
        <v>1639</v>
      </c>
      <c r="B24" s="70">
        <f>_xlfn.XLOOKUP(TBLFECHAS[[#This Row],[NOMBRE Y APELLIDO]],'[1]Temporales 2023'!$C$8:$C$102,'[1]Temporales 2023'!$F$8:$F$102)</f>
        <v>44805</v>
      </c>
      <c r="C24" s="70">
        <f>_xlfn.XLOOKUP(TBLFECHAS[[#This Row],[NOMBRE Y APELLIDO]],'[1]Temporales 2023'!$C$8:$C$102,'[1]Temporales 2023'!$G$8:$G$102)</f>
        <v>44986</v>
      </c>
      <c r="E24" s="66" t="s">
        <v>2017</v>
      </c>
      <c r="F24" s="66" t="s">
        <v>222</v>
      </c>
      <c r="I24" s="66" t="s">
        <v>814</v>
      </c>
      <c r="J24" s="66" t="s">
        <v>148</v>
      </c>
      <c r="M24" s="72" t="s">
        <v>300</v>
      </c>
      <c r="N24" s="71" t="s">
        <v>2017</v>
      </c>
    </row>
    <row r="25" spans="1:14">
      <c r="A25" s="66" t="s">
        <v>1640</v>
      </c>
      <c r="B25" s="70">
        <f>_xlfn.XLOOKUP(TBLFECHAS[[#This Row],[NOMBRE Y APELLIDO]],'[1]Temporales 2023'!$C$8:$C$102,'[1]Temporales 2023'!$F$8:$F$102)</f>
        <v>44805</v>
      </c>
      <c r="C25" s="70">
        <f>_xlfn.XLOOKUP(TBLFECHAS[[#This Row],[NOMBRE Y APELLIDO]],'[1]Temporales 2023'!$C$8:$C$102,'[1]Temporales 2023'!$G$8:$G$102)</f>
        <v>44986</v>
      </c>
      <c r="E25" s="66" t="s">
        <v>2017</v>
      </c>
      <c r="F25" s="66" t="s">
        <v>130</v>
      </c>
      <c r="I25" s="66" t="s">
        <v>1034</v>
      </c>
      <c r="J25" s="66">
        <f>SUBTOTAL(103,Tabla8[STATUS])</f>
        <v>16</v>
      </c>
      <c r="M25" s="74" t="s">
        <v>298</v>
      </c>
      <c r="N25" s="73" t="s">
        <v>2017</v>
      </c>
    </row>
    <row r="26" spans="1:14">
      <c r="A26" s="66" t="s">
        <v>1641</v>
      </c>
      <c r="B26" s="70">
        <f>_xlfn.XLOOKUP(TBLFECHAS[[#This Row],[NOMBRE Y APELLIDO]],'[1]Temporales 2023'!$C$8:$C$102,'[1]Temporales 2023'!$F$8:$F$102)</f>
        <v>44805</v>
      </c>
      <c r="C26" s="70">
        <f>_xlfn.XLOOKUP(TBLFECHAS[[#This Row],[NOMBRE Y APELLIDO]],'[1]Temporales 2023'!$C$8:$C$102,'[1]Temporales 2023'!$G$8:$G$102)</f>
        <v>44986</v>
      </c>
      <c r="E26" s="66" t="s">
        <v>2017</v>
      </c>
      <c r="F26" s="66" t="s">
        <v>42</v>
      </c>
      <c r="M26" s="72" t="s">
        <v>1976</v>
      </c>
      <c r="N26" s="71" t="s">
        <v>2017</v>
      </c>
    </row>
    <row r="27" spans="1:14">
      <c r="A27" s="66" t="s">
        <v>1642</v>
      </c>
      <c r="B27" s="70">
        <f>_xlfn.XLOOKUP(TBLFECHAS[[#This Row],[NOMBRE Y APELLIDO]],'[1]Temporales 2023'!$C$8:$C$102,'[1]Temporales 2023'!$F$8:$F$102)</f>
        <v>44805</v>
      </c>
      <c r="C27" s="70">
        <f>_xlfn.XLOOKUP(TBLFECHAS[[#This Row],[NOMBRE Y APELLIDO]],'[1]Temporales 2023'!$C$8:$C$102,'[1]Temporales 2023'!$G$8:$G$102)</f>
        <v>44986</v>
      </c>
      <c r="E27" s="66" t="s">
        <v>2017</v>
      </c>
      <c r="F27" s="66" t="s">
        <v>135</v>
      </c>
      <c r="M27" s="74" t="s">
        <v>22</v>
      </c>
      <c r="N27" s="73" t="s">
        <v>2017</v>
      </c>
    </row>
    <row r="28" spans="1:14">
      <c r="A28" s="66" t="s">
        <v>1643</v>
      </c>
      <c r="B28" s="70">
        <f>_xlfn.XLOOKUP(TBLFECHAS[[#This Row],[NOMBRE Y APELLIDO]],'[1]Temporales 2023'!$C$8:$C$102,'[1]Temporales 2023'!$F$8:$F$102)</f>
        <v>44805</v>
      </c>
      <c r="C28" s="70">
        <f>_xlfn.XLOOKUP(TBLFECHAS[[#This Row],[NOMBRE Y APELLIDO]],'[1]Temporales 2023'!$C$8:$C$102,'[1]Temporales 2023'!$G$8:$G$102)</f>
        <v>44986</v>
      </c>
      <c r="E28" s="66" t="s">
        <v>2017</v>
      </c>
      <c r="F28" s="66" t="s">
        <v>1078</v>
      </c>
      <c r="M28" s="72" t="s">
        <v>874</v>
      </c>
      <c r="N28" s="71" t="s">
        <v>2017</v>
      </c>
    </row>
    <row r="29" spans="1:14">
      <c r="A29" s="66" t="s">
        <v>1644</v>
      </c>
      <c r="B29" s="70">
        <f>_xlfn.XLOOKUP(TBLFECHAS[[#This Row],[NOMBRE Y APELLIDO]],'[1]Temporales 2023'!$C$8:$C$102,'[1]Temporales 2023'!$F$8:$F$102)</f>
        <v>44805</v>
      </c>
      <c r="C29" s="70">
        <f>_xlfn.XLOOKUP(TBLFECHAS[[#This Row],[NOMBRE Y APELLIDO]],'[1]Temporales 2023'!$C$8:$C$102,'[1]Temporales 2023'!$G$8:$G$102)</f>
        <v>44986</v>
      </c>
      <c r="E29" s="66" t="s">
        <v>2017</v>
      </c>
      <c r="F29" s="66" t="s">
        <v>122</v>
      </c>
      <c r="M29" s="74" t="s">
        <v>449</v>
      </c>
      <c r="N29" s="73" t="s">
        <v>2017</v>
      </c>
    </row>
    <row r="30" spans="1:14">
      <c r="A30" s="66" t="s">
        <v>1645</v>
      </c>
      <c r="B30" s="70">
        <f>_xlfn.XLOOKUP(TBLFECHAS[[#This Row],[NOMBRE Y APELLIDO]],'[1]Temporales 2023'!$C$8:$C$102,'[1]Temporales 2023'!$F$8:$F$102)</f>
        <v>44805</v>
      </c>
      <c r="C30" s="70">
        <f>_xlfn.XLOOKUP(TBLFECHAS[[#This Row],[NOMBRE Y APELLIDO]],'[1]Temporales 2023'!$C$8:$C$102,'[1]Temporales 2023'!$G$8:$G$102)</f>
        <v>44986</v>
      </c>
      <c r="E30" s="66" t="s">
        <v>2017</v>
      </c>
      <c r="F30" s="66" t="s">
        <v>174</v>
      </c>
      <c r="M30" s="72" t="s">
        <v>112</v>
      </c>
      <c r="N30" s="71" t="s">
        <v>2017</v>
      </c>
    </row>
    <row r="31" spans="1:14">
      <c r="A31" s="66" t="s">
        <v>1646</v>
      </c>
      <c r="B31" s="70">
        <f>_xlfn.XLOOKUP(TBLFECHAS[[#This Row],[NOMBRE Y APELLIDO]],'[1]Temporales 2023'!$C$8:$C$102,'[1]Temporales 2023'!$F$8:$F$102)</f>
        <v>44805</v>
      </c>
      <c r="C31" s="70">
        <f>_xlfn.XLOOKUP(TBLFECHAS[[#This Row],[NOMBRE Y APELLIDO]],'[1]Temporales 2023'!$C$8:$C$102,'[1]Temporales 2023'!$G$8:$G$102)</f>
        <v>44986</v>
      </c>
      <c r="E31" s="66" t="s">
        <v>2017</v>
      </c>
      <c r="F31" s="66" t="s">
        <v>30</v>
      </c>
      <c r="M31" s="74" t="s">
        <v>97</v>
      </c>
      <c r="N31" s="73" t="s">
        <v>2017</v>
      </c>
    </row>
    <row r="32" spans="1:14">
      <c r="A32" s="66" t="s">
        <v>1647</v>
      </c>
      <c r="B32" s="70">
        <f>_xlfn.XLOOKUP(TBLFECHAS[[#This Row],[NOMBRE Y APELLIDO]],'[1]Temporales 2023'!$C$8:$C$102,'[1]Temporales 2023'!$F$8:$F$102)</f>
        <v>44805</v>
      </c>
      <c r="C32" s="70">
        <f>_xlfn.XLOOKUP(TBLFECHAS[[#This Row],[NOMBRE Y APELLIDO]],'[1]Temporales 2023'!$C$8:$C$102,'[1]Temporales 2023'!$G$8:$G$102)</f>
        <v>44986</v>
      </c>
      <c r="E32" s="66" t="s">
        <v>2017</v>
      </c>
      <c r="F32" s="66" t="s">
        <v>27</v>
      </c>
      <c r="M32" s="72" t="s">
        <v>369</v>
      </c>
      <c r="N32" s="71" t="s">
        <v>2017</v>
      </c>
    </row>
    <row r="33" spans="1:14">
      <c r="A33" s="66" t="s">
        <v>1648</v>
      </c>
      <c r="B33" s="70">
        <f>_xlfn.XLOOKUP(TBLFECHAS[[#This Row],[NOMBRE Y APELLIDO]],'[1]Temporales 2023'!$C$8:$C$102,'[1]Temporales 2023'!$F$8:$F$102)</f>
        <v>44805</v>
      </c>
      <c r="C33" s="70">
        <f>_xlfn.XLOOKUP(TBLFECHAS[[#This Row],[NOMBRE Y APELLIDO]],'[1]Temporales 2023'!$C$8:$C$102,'[1]Temporales 2023'!$G$8:$G$102)</f>
        <v>44986</v>
      </c>
      <c r="E33" s="66" t="s">
        <v>2017</v>
      </c>
      <c r="F33" s="66" t="s">
        <v>481</v>
      </c>
      <c r="M33" s="74" t="s">
        <v>1260</v>
      </c>
      <c r="N33" s="73" t="s">
        <v>2017</v>
      </c>
    </row>
    <row r="34" spans="1:14">
      <c r="A34" s="66" t="s">
        <v>1649</v>
      </c>
      <c r="B34" s="70">
        <f>_xlfn.XLOOKUP(TBLFECHAS[[#This Row],[NOMBRE Y APELLIDO]],'[1]Temporales 2023'!$C$8:$C$102,'[1]Temporales 2023'!$F$8:$F$102)</f>
        <v>44805</v>
      </c>
      <c r="C34" s="70">
        <f>_xlfn.XLOOKUP(TBLFECHAS[[#This Row],[NOMBRE Y APELLIDO]],'[1]Temporales 2023'!$C$8:$C$102,'[1]Temporales 2023'!$G$8:$G$102)</f>
        <v>44986</v>
      </c>
      <c r="E34" s="66" t="s">
        <v>2017</v>
      </c>
      <c r="F34" s="66" t="s">
        <v>705</v>
      </c>
      <c r="M34" s="72" t="s">
        <v>437</v>
      </c>
      <c r="N34" s="71" t="s">
        <v>2017</v>
      </c>
    </row>
    <row r="35" spans="1:14">
      <c r="A35" s="66" t="s">
        <v>1650</v>
      </c>
      <c r="B35" s="70"/>
      <c r="C35" s="70"/>
      <c r="E35" s="66" t="s">
        <v>2017</v>
      </c>
      <c r="F35" s="66" t="s">
        <v>300</v>
      </c>
      <c r="M35" s="74" t="s">
        <v>429</v>
      </c>
      <c r="N35" s="73" t="s">
        <v>2017</v>
      </c>
    </row>
    <row r="36" spans="1:14">
      <c r="A36" s="66" t="s">
        <v>1652</v>
      </c>
      <c r="B36" s="70">
        <f>_xlfn.XLOOKUP(TBLFECHAS[[#This Row],[NOMBRE Y APELLIDO]],'[1]Temporales 2023'!$C$8:$C$102,'[1]Temporales 2023'!$F$8:$F$102)</f>
        <v>44805</v>
      </c>
      <c r="C36" s="70">
        <f>_xlfn.XLOOKUP(TBLFECHAS[[#This Row],[NOMBRE Y APELLIDO]],'[1]Temporales 2023'!$C$8:$C$102,'[1]Temporales 2023'!$G$8:$G$102)</f>
        <v>44986</v>
      </c>
      <c r="E36" s="66" t="s">
        <v>2017</v>
      </c>
      <c r="F36" s="66" t="s">
        <v>298</v>
      </c>
      <c r="M36" s="72" t="s">
        <v>514</v>
      </c>
      <c r="N36" s="71" t="s">
        <v>2017</v>
      </c>
    </row>
    <row r="37" spans="1:14">
      <c r="A37" s="66" t="s">
        <v>1942</v>
      </c>
      <c r="B37" s="70">
        <v>44805</v>
      </c>
      <c r="C37" s="70">
        <v>44986</v>
      </c>
      <c r="E37" s="66" t="s">
        <v>2017</v>
      </c>
      <c r="F37" s="66" t="s">
        <v>1976</v>
      </c>
      <c r="M37" s="74" t="s">
        <v>1093</v>
      </c>
      <c r="N37" s="73" t="s">
        <v>11</v>
      </c>
    </row>
    <row r="38" spans="1:14">
      <c r="A38" s="66" t="s">
        <v>1654</v>
      </c>
      <c r="B38" s="70">
        <f>_xlfn.XLOOKUP(TBLFECHAS[[#This Row],[NOMBRE Y APELLIDO]],'[1]Temporales 2023'!$C$8:$C$102,'[1]Temporales 2023'!$F$8:$F$102)</f>
        <v>44805</v>
      </c>
      <c r="C38" s="70">
        <f>_xlfn.XLOOKUP(TBLFECHAS[[#This Row],[NOMBRE Y APELLIDO]],'[1]Temporales 2023'!$C$8:$C$102,'[1]Temporales 2023'!$G$8:$G$102)</f>
        <v>44986</v>
      </c>
      <c r="E38" s="66" t="s">
        <v>2017</v>
      </c>
      <c r="F38" s="66" t="s">
        <v>22</v>
      </c>
      <c r="M38" s="72" t="s">
        <v>32</v>
      </c>
      <c r="N38" s="71" t="s">
        <v>11</v>
      </c>
    </row>
    <row r="39" spans="1:14">
      <c r="A39" s="66" t="s">
        <v>1655</v>
      </c>
      <c r="B39" s="70">
        <f>_xlfn.XLOOKUP(TBLFECHAS[[#This Row],[NOMBRE Y APELLIDO]],'[1]Temporales 2023'!$C$8:$C$102,'[1]Temporales 2023'!$F$8:$F$102)</f>
        <v>44805</v>
      </c>
      <c r="C39" s="70">
        <f>_xlfn.XLOOKUP(TBLFECHAS[[#This Row],[NOMBRE Y APELLIDO]],'[1]Temporales 2023'!$C$8:$C$102,'[1]Temporales 2023'!$G$8:$G$102)</f>
        <v>44986</v>
      </c>
      <c r="E39" s="66" t="s">
        <v>2017</v>
      </c>
      <c r="F39" s="66" t="s">
        <v>874</v>
      </c>
      <c r="M39" s="74" t="s">
        <v>132</v>
      </c>
      <c r="N39" s="73" t="s">
        <v>11</v>
      </c>
    </row>
    <row r="40" spans="1:14">
      <c r="A40" s="66" t="s">
        <v>3148</v>
      </c>
      <c r="B40" s="70">
        <f>_xlfn.XLOOKUP(TBLFECHAS[[#This Row],[NOMBRE Y APELLIDO]],'[1]Temporales 2023'!$C$8:$C$102,'[1]Temporales 2023'!$F$8:$F$102)</f>
        <v>44805</v>
      </c>
      <c r="C40" s="70">
        <f>_xlfn.XLOOKUP(TBLFECHAS[[#This Row],[NOMBRE Y APELLIDO]],'[1]Temporales 2023'!$C$8:$C$102,'[1]Temporales 2023'!$G$8:$G$102)</f>
        <v>44986</v>
      </c>
      <c r="E40" s="66" t="s">
        <v>2017</v>
      </c>
      <c r="F40" s="66" t="s">
        <v>449</v>
      </c>
      <c r="M40" s="72" t="s">
        <v>102</v>
      </c>
      <c r="N40" s="71" t="s">
        <v>11</v>
      </c>
    </row>
    <row r="41" spans="1:14">
      <c r="A41" s="66" t="s">
        <v>1656</v>
      </c>
      <c r="B41" s="70">
        <f>_xlfn.XLOOKUP(TBLFECHAS[[#This Row],[NOMBRE Y APELLIDO]],'[1]Temporales 2023'!$C$8:$C$102,'[1]Temporales 2023'!$F$8:$F$102)</f>
        <v>44805</v>
      </c>
      <c r="C41" s="70">
        <f>_xlfn.XLOOKUP(TBLFECHAS[[#This Row],[NOMBRE Y APELLIDO]],'[1]Temporales 2023'!$C$8:$C$102,'[1]Temporales 2023'!$G$8:$G$102)</f>
        <v>44986</v>
      </c>
      <c r="E41" s="66" t="s">
        <v>2017</v>
      </c>
      <c r="F41" s="66" t="s">
        <v>112</v>
      </c>
      <c r="M41" s="74" t="s">
        <v>199</v>
      </c>
      <c r="N41" s="73" t="s">
        <v>11</v>
      </c>
    </row>
    <row r="42" spans="1:14">
      <c r="A42" s="66" t="s">
        <v>1657</v>
      </c>
      <c r="B42" s="70">
        <f>_xlfn.XLOOKUP(TBLFECHAS[[#This Row],[NOMBRE Y APELLIDO]],'[1]Temporales 2023'!$C$8:$C$102,'[1]Temporales 2023'!$F$8:$F$102)</f>
        <v>44805</v>
      </c>
      <c r="C42" s="70">
        <f>_xlfn.XLOOKUP(TBLFECHAS[[#This Row],[NOMBRE Y APELLIDO]],'[1]Temporales 2023'!$C$8:$C$102,'[1]Temporales 2023'!$G$8:$G$102)</f>
        <v>44986</v>
      </c>
      <c r="E42" s="66" t="s">
        <v>2017</v>
      </c>
      <c r="F42" s="66" t="s">
        <v>97</v>
      </c>
      <c r="M42" s="72" t="s">
        <v>55</v>
      </c>
      <c r="N42" s="71" t="s">
        <v>11</v>
      </c>
    </row>
    <row r="43" spans="1:14">
      <c r="A43" s="66" t="s">
        <v>1658</v>
      </c>
      <c r="B43" s="70">
        <f>_xlfn.XLOOKUP(TBLFECHAS[[#This Row],[NOMBRE Y APELLIDO]],'[1]Temporales 2023'!$C$8:$C$102,'[1]Temporales 2023'!$F$8:$F$102)</f>
        <v>44805</v>
      </c>
      <c r="C43" s="70">
        <f>_xlfn.XLOOKUP(TBLFECHAS[[#This Row],[NOMBRE Y APELLIDO]],'[1]Temporales 2023'!$C$8:$C$102,'[1]Temporales 2023'!$G$8:$G$102)</f>
        <v>44986</v>
      </c>
      <c r="E43" s="66" t="s">
        <v>2017</v>
      </c>
      <c r="F43" s="66" t="s">
        <v>369</v>
      </c>
      <c r="M43" s="74" t="s">
        <v>792</v>
      </c>
      <c r="N43" s="73" t="s">
        <v>11</v>
      </c>
    </row>
    <row r="44" spans="1:14">
      <c r="A44" s="66" t="s">
        <v>1659</v>
      </c>
      <c r="B44" s="70">
        <f>_xlfn.XLOOKUP(TBLFECHAS[[#This Row],[NOMBRE Y APELLIDO]],'[1]Temporales 2023'!$C$8:$C$102,'[1]Temporales 2023'!$F$8:$F$102)</f>
        <v>44805</v>
      </c>
      <c r="C44" s="70">
        <f>_xlfn.XLOOKUP(TBLFECHAS[[#This Row],[NOMBRE Y APELLIDO]],'[1]Temporales 2023'!$C$8:$C$102,'[1]Temporales 2023'!$G$8:$G$102)</f>
        <v>44986</v>
      </c>
      <c r="E44" s="66" t="s">
        <v>2017</v>
      </c>
      <c r="F44" s="66" t="s">
        <v>1260</v>
      </c>
      <c r="M44" s="72" t="s">
        <v>395</v>
      </c>
      <c r="N44" s="71" t="s">
        <v>11</v>
      </c>
    </row>
    <row r="45" spans="1:14">
      <c r="A45" s="66" t="s">
        <v>1145</v>
      </c>
      <c r="B45" s="70">
        <f>_xlfn.XLOOKUP(TBLFECHAS[[#This Row],[NOMBRE Y APELLIDO]],'[1]Temporales 2023'!$C$8:$C$102,'[1]Temporales 2023'!$F$8:$F$102)</f>
        <v>44805</v>
      </c>
      <c r="C45" s="70">
        <f>_xlfn.XLOOKUP(TBLFECHAS[[#This Row],[NOMBRE Y APELLIDO]],'[1]Temporales 2023'!$C$8:$C$102,'[1]Temporales 2023'!$G$8:$G$102)</f>
        <v>44986</v>
      </c>
      <c r="E45" s="66" t="s">
        <v>2017</v>
      </c>
      <c r="F45" s="66" t="s">
        <v>437</v>
      </c>
      <c r="M45" s="74" t="s">
        <v>1292</v>
      </c>
      <c r="N45" s="73" t="s">
        <v>11</v>
      </c>
    </row>
    <row r="46" spans="1:14">
      <c r="A46" s="66" t="s">
        <v>1146</v>
      </c>
      <c r="B46" s="70">
        <f>_xlfn.XLOOKUP(TBLFECHAS[[#This Row],[NOMBRE Y APELLIDO]],'[1]Temporales 2023'!$C$8:$C$102,'[1]Temporales 2023'!$F$8:$F$102)</f>
        <v>44805</v>
      </c>
      <c r="C46" s="70">
        <f>_xlfn.XLOOKUP(TBLFECHAS[[#This Row],[NOMBRE Y APELLIDO]],'[1]Temporales 2023'!$C$8:$C$102,'[1]Temporales 2023'!$G$8:$G$102)</f>
        <v>44986</v>
      </c>
      <c r="E46" s="66" t="s">
        <v>2017</v>
      </c>
      <c r="F46" s="66" t="s">
        <v>429</v>
      </c>
      <c r="M46" s="72" t="s">
        <v>1096</v>
      </c>
      <c r="N46" s="71" t="s">
        <v>11</v>
      </c>
    </row>
    <row r="47" spans="1:14">
      <c r="A47" s="66" t="s">
        <v>696</v>
      </c>
      <c r="B47" s="70">
        <f>_xlfn.XLOOKUP(TBLFECHAS[[#This Row],[NOMBRE Y APELLIDO]],'[1]Temporales 2023'!$C$8:$C$102,'[1]Temporales 2023'!$F$8:$F$102)</f>
        <v>44805</v>
      </c>
      <c r="C47" s="70">
        <f>_xlfn.XLOOKUP(TBLFECHAS[[#This Row],[NOMBRE Y APELLIDO]],'[1]Temporales 2023'!$C$8:$C$102,'[1]Temporales 2023'!$G$8:$G$102)</f>
        <v>44986</v>
      </c>
      <c r="E47" s="66" t="s">
        <v>2017</v>
      </c>
      <c r="F47" s="66" t="s">
        <v>514</v>
      </c>
      <c r="M47" s="74" t="s">
        <v>810</v>
      </c>
      <c r="N47" s="73" t="s">
        <v>11</v>
      </c>
    </row>
    <row r="48" spans="1:14">
      <c r="A48" s="66" t="s">
        <v>1147</v>
      </c>
      <c r="B48" s="70">
        <f>_xlfn.XLOOKUP(TBLFECHAS[[#This Row],[NOMBRE Y APELLIDO]],'[1]Temporales 2023'!$C$8:$C$102,'[1]Temporales 2023'!$F$8:$F$102)</f>
        <v>44805</v>
      </c>
      <c r="C48" s="70">
        <f>_xlfn.XLOOKUP(TBLFECHAS[[#This Row],[NOMBRE Y APELLIDO]],'[1]Temporales 2023'!$C$8:$C$102,'[1]Temporales 2023'!$G$8:$G$102)</f>
        <v>44986</v>
      </c>
      <c r="E48" s="66" t="s">
        <v>11</v>
      </c>
      <c r="F48" s="66" t="s">
        <v>1093</v>
      </c>
      <c r="M48" s="72" t="s">
        <v>106</v>
      </c>
      <c r="N48" s="71" t="s">
        <v>11</v>
      </c>
    </row>
    <row r="49" spans="1:14">
      <c r="A49" s="66" t="s">
        <v>1941</v>
      </c>
      <c r="B49" s="70">
        <f>_xlfn.XLOOKUP(TBLFECHAS[[#This Row],[NOMBRE Y APELLIDO]],'[1]Temporales 2023'!$C$8:$C$102,'[1]Temporales 2023'!$F$8:$F$102)</f>
        <v>44805</v>
      </c>
      <c r="C49" s="70">
        <f>_xlfn.XLOOKUP(TBLFECHAS[[#This Row],[NOMBRE Y APELLIDO]],'[1]Temporales 2023'!$C$8:$C$102,'[1]Temporales 2023'!$G$8:$G$102)</f>
        <v>44986</v>
      </c>
      <c r="E49" s="66" t="s">
        <v>11</v>
      </c>
      <c r="F49" s="66" t="s">
        <v>32</v>
      </c>
      <c r="M49" s="74" t="s">
        <v>15</v>
      </c>
      <c r="N49" s="73" t="s">
        <v>11</v>
      </c>
    </row>
    <row r="50" spans="1:14">
      <c r="A50" s="66" t="s">
        <v>1661</v>
      </c>
      <c r="B50" s="70">
        <f>_xlfn.XLOOKUP(TBLFECHAS[[#This Row],[NOMBRE Y APELLIDO]],'[1]Temporales 2023'!$C$8:$C$102,'[1]Temporales 2023'!$F$8:$F$102)</f>
        <v>44805</v>
      </c>
      <c r="C50" s="70">
        <f>_xlfn.XLOOKUP(TBLFECHAS[[#This Row],[NOMBRE Y APELLIDO]],'[1]Temporales 2023'!$C$8:$C$102,'[1]Temporales 2023'!$G$8:$G$102)</f>
        <v>44986</v>
      </c>
      <c r="E50" s="66" t="s">
        <v>11</v>
      </c>
      <c r="F50" s="66" t="s">
        <v>132</v>
      </c>
      <c r="M50" s="72" t="s">
        <v>798</v>
      </c>
      <c r="N50" s="71" t="s">
        <v>11</v>
      </c>
    </row>
    <row r="51" spans="1:14">
      <c r="A51" s="66" t="s">
        <v>1149</v>
      </c>
      <c r="B51" s="70">
        <f>_xlfn.XLOOKUP(TBLFECHAS[[#This Row],[NOMBRE Y APELLIDO]],'[1]Temporales 2023'!$C$8:$C$102,'[1]Temporales 2023'!$F$8:$F$102)</f>
        <v>44805</v>
      </c>
      <c r="C51" s="70">
        <f>_xlfn.XLOOKUP(TBLFECHAS[[#This Row],[NOMBRE Y APELLIDO]],'[1]Temporales 2023'!$C$8:$C$102,'[1]Temporales 2023'!$G$8:$G$102)</f>
        <v>44986</v>
      </c>
      <c r="E51" s="66" t="s">
        <v>11</v>
      </c>
      <c r="F51" s="66" t="s">
        <v>102</v>
      </c>
      <c r="M51" s="74" t="s">
        <v>407</v>
      </c>
      <c r="N51" s="73" t="s">
        <v>11</v>
      </c>
    </row>
    <row r="52" spans="1:14">
      <c r="A52" s="66" t="s">
        <v>1662</v>
      </c>
      <c r="B52" s="70">
        <f>_xlfn.XLOOKUP(TBLFECHAS[[#This Row],[NOMBRE Y APELLIDO]],'[1]Temporales 2023'!$C$8:$C$102,'[1]Temporales 2023'!$F$8:$F$102)</f>
        <v>44805</v>
      </c>
      <c r="C52" s="70">
        <f>_xlfn.XLOOKUP(TBLFECHAS[[#This Row],[NOMBRE Y APELLIDO]],'[1]Temporales 2023'!$C$8:$C$102,'[1]Temporales 2023'!$G$8:$G$102)</f>
        <v>44986</v>
      </c>
      <c r="E52" s="66" t="s">
        <v>11</v>
      </c>
      <c r="F52" s="66" t="s">
        <v>199</v>
      </c>
      <c r="M52" s="72" t="s">
        <v>257</v>
      </c>
      <c r="N52" s="71" t="s">
        <v>11</v>
      </c>
    </row>
    <row r="53" spans="1:14">
      <c r="A53" s="66" t="s">
        <v>3150</v>
      </c>
      <c r="B53" s="70">
        <f>_xlfn.XLOOKUP(TBLFECHAS[[#This Row],[NOMBRE Y APELLIDO]],'[1]Temporales 2023'!$C$8:$C$102,'[1]Temporales 2023'!$F$8:$F$102)</f>
        <v>44805</v>
      </c>
      <c r="C53" s="70">
        <f>_xlfn.XLOOKUP(TBLFECHAS[[#This Row],[NOMBRE Y APELLIDO]],'[1]Temporales 2023'!$C$8:$C$102,'[1]Temporales 2023'!$G$8:$G$102)</f>
        <v>44986</v>
      </c>
      <c r="E53" s="66" t="s">
        <v>11</v>
      </c>
      <c r="F53" s="66" t="s">
        <v>55</v>
      </c>
      <c r="M53" s="74" t="s">
        <v>780</v>
      </c>
      <c r="N53" s="73" t="s">
        <v>11</v>
      </c>
    </row>
    <row r="54" spans="1:14">
      <c r="A54" s="66" t="s">
        <v>1663</v>
      </c>
      <c r="B54" s="70">
        <f>_xlfn.XLOOKUP(TBLFECHAS[[#This Row],[NOMBRE Y APELLIDO]],'[1]Temporales 2023'!$C$8:$C$102,'[1]Temporales 2023'!$F$8:$F$102)</f>
        <v>44805</v>
      </c>
      <c r="C54" s="70">
        <f>_xlfn.XLOOKUP(TBLFECHAS[[#This Row],[NOMBRE Y APELLIDO]],'[1]Temporales 2023'!$C$8:$C$102,'[1]Temporales 2023'!$G$8:$G$102)</f>
        <v>44986</v>
      </c>
      <c r="E54" s="66" t="s">
        <v>11</v>
      </c>
      <c r="F54" s="66" t="s">
        <v>792</v>
      </c>
      <c r="M54" s="72" t="s">
        <v>788</v>
      </c>
      <c r="N54" s="71" t="s">
        <v>11</v>
      </c>
    </row>
    <row r="55" spans="1:14">
      <c r="A55" s="66" t="s">
        <v>1999</v>
      </c>
      <c r="B55" s="70">
        <f>_xlfn.XLOOKUP(TBLFECHAS[[#This Row],[NOMBRE Y APELLIDO]],'[1]Temporales 2023'!$C$8:$C$102,'[1]Temporales 2023'!$F$8:$F$102)</f>
        <v>44805</v>
      </c>
      <c r="C55" s="70">
        <f>_xlfn.XLOOKUP(TBLFECHAS[[#This Row],[NOMBRE Y APELLIDO]],'[1]Temporales 2023'!$C$8:$C$102,'[1]Temporales 2023'!$G$8:$G$102)</f>
        <v>44986</v>
      </c>
      <c r="E55" s="66" t="s">
        <v>11</v>
      </c>
      <c r="F55" s="66" t="s">
        <v>395</v>
      </c>
      <c r="M55" s="74" t="s">
        <v>60</v>
      </c>
      <c r="N55" s="73" t="s">
        <v>11</v>
      </c>
    </row>
    <row r="56" spans="1:14">
      <c r="A56" s="66" t="s">
        <v>2033</v>
      </c>
      <c r="B56" s="70">
        <f>_xlfn.XLOOKUP(TBLFECHAS[[#This Row],[NOMBRE Y APELLIDO]],'[1]Temporales 2023'!$C$8:$C$102,'[1]Temporales 2023'!$F$8:$F$102)</f>
        <v>44805</v>
      </c>
      <c r="C56" s="70">
        <f>_xlfn.XLOOKUP(TBLFECHAS[[#This Row],[NOMBRE Y APELLIDO]],'[1]Temporales 2023'!$C$8:$C$102,'[1]Temporales 2023'!$G$8:$G$102)</f>
        <v>44986</v>
      </c>
      <c r="E56" s="66" t="s">
        <v>11</v>
      </c>
      <c r="F56" s="66" t="s">
        <v>1292</v>
      </c>
      <c r="M56" s="72" t="s">
        <v>138</v>
      </c>
      <c r="N56" s="71" t="s">
        <v>11</v>
      </c>
    </row>
    <row r="57" spans="1:14">
      <c r="A57" s="66" t="s">
        <v>1038</v>
      </c>
      <c r="B57" s="70">
        <v>44652</v>
      </c>
      <c r="C57" s="70">
        <v>44835</v>
      </c>
      <c r="E57" s="66" t="s">
        <v>11</v>
      </c>
      <c r="F57" s="66" t="s">
        <v>1096</v>
      </c>
      <c r="M57" s="74" t="s">
        <v>84</v>
      </c>
      <c r="N57" s="73" t="s">
        <v>11</v>
      </c>
    </row>
    <row r="58" spans="1:14">
      <c r="A58" s="66" t="s">
        <v>2030</v>
      </c>
      <c r="B58" s="70">
        <v>44682</v>
      </c>
      <c r="C58" s="70">
        <v>44835</v>
      </c>
      <c r="E58" s="66" t="s">
        <v>11</v>
      </c>
      <c r="F58" s="66" t="s">
        <v>810</v>
      </c>
      <c r="M58" s="72" t="s">
        <v>1084</v>
      </c>
      <c r="N58" s="71" t="s">
        <v>11</v>
      </c>
    </row>
    <row r="59" spans="1:14">
      <c r="A59" s="66" t="s">
        <v>1140</v>
      </c>
      <c r="B59" s="70">
        <v>44652</v>
      </c>
      <c r="C59" s="70">
        <v>44835</v>
      </c>
      <c r="E59" s="66" t="s">
        <v>11</v>
      </c>
      <c r="F59" s="66" t="s">
        <v>106</v>
      </c>
      <c r="M59" s="74" t="s">
        <v>191</v>
      </c>
      <c r="N59" s="73" t="s">
        <v>11</v>
      </c>
    </row>
    <row r="60" spans="1:14">
      <c r="A60" s="66" t="s">
        <v>1671</v>
      </c>
      <c r="B60" s="70">
        <v>44652</v>
      </c>
      <c r="C60" s="70">
        <v>44835</v>
      </c>
      <c r="E60" s="66" t="s">
        <v>11</v>
      </c>
      <c r="F60" s="66" t="s">
        <v>15</v>
      </c>
      <c r="M60" s="72" t="s">
        <v>1285</v>
      </c>
      <c r="N60" s="71" t="s">
        <v>11</v>
      </c>
    </row>
    <row r="61" spans="1:14">
      <c r="A61" s="66" t="s">
        <v>2031</v>
      </c>
      <c r="B61" s="70">
        <v>44652</v>
      </c>
      <c r="C61" s="70">
        <v>44835</v>
      </c>
      <c r="E61" s="66" t="s">
        <v>11</v>
      </c>
      <c r="F61" s="66" t="s">
        <v>798</v>
      </c>
      <c r="M61" s="74" t="s">
        <v>142</v>
      </c>
      <c r="N61" s="73" t="s">
        <v>11</v>
      </c>
    </row>
    <row r="62" spans="1:14">
      <c r="A62" s="66" t="s">
        <v>2032</v>
      </c>
      <c r="B62" s="70">
        <v>44652</v>
      </c>
      <c r="C62" s="70">
        <v>44835</v>
      </c>
      <c r="E62" s="66" t="s">
        <v>11</v>
      </c>
      <c r="F62" s="66" t="s">
        <v>407</v>
      </c>
      <c r="M62" s="72" t="s">
        <v>177</v>
      </c>
      <c r="N62" s="71" t="s">
        <v>11</v>
      </c>
    </row>
    <row r="63" spans="1:14">
      <c r="A63" s="66" t="s">
        <v>1677</v>
      </c>
      <c r="B63" s="70">
        <v>44652</v>
      </c>
      <c r="C63" s="70">
        <v>44835</v>
      </c>
      <c r="E63" s="66" t="s">
        <v>11</v>
      </c>
      <c r="F63" s="66" t="s">
        <v>257</v>
      </c>
      <c r="M63" s="74" t="s">
        <v>179</v>
      </c>
      <c r="N63" s="73" t="s">
        <v>11</v>
      </c>
    </row>
    <row r="64" spans="1:14">
      <c r="A64" s="66" t="s">
        <v>1678</v>
      </c>
      <c r="B64" s="70">
        <v>44652</v>
      </c>
      <c r="C64" s="70">
        <v>44835</v>
      </c>
      <c r="E64" s="66" t="s">
        <v>11</v>
      </c>
      <c r="F64" s="66" t="s">
        <v>780</v>
      </c>
      <c r="M64" s="72" t="s">
        <v>151</v>
      </c>
      <c r="N64" s="71" t="s">
        <v>11</v>
      </c>
    </row>
    <row r="65" spans="1:14">
      <c r="A65" s="66" t="s">
        <v>2034</v>
      </c>
      <c r="B65" s="70">
        <v>44652</v>
      </c>
      <c r="C65" s="70">
        <v>44835</v>
      </c>
      <c r="E65" s="66" t="s">
        <v>11</v>
      </c>
      <c r="F65" s="66" t="s">
        <v>788</v>
      </c>
      <c r="M65" s="74" t="s">
        <v>165</v>
      </c>
      <c r="N65" s="73" t="s">
        <v>11</v>
      </c>
    </row>
    <row r="66" spans="1:14">
      <c r="A66" s="66" t="s">
        <v>1907</v>
      </c>
      <c r="B66" s="70">
        <v>44652</v>
      </c>
      <c r="C66" s="70">
        <v>44835</v>
      </c>
      <c r="E66" s="66" t="s">
        <v>11</v>
      </c>
      <c r="F66" s="66" t="s">
        <v>60</v>
      </c>
      <c r="M66" s="72" t="s">
        <v>149</v>
      </c>
      <c r="N66" s="71" t="s">
        <v>11</v>
      </c>
    </row>
    <row r="67" spans="1:14">
      <c r="A67" s="66" t="s">
        <v>1144</v>
      </c>
      <c r="B67" s="70">
        <v>44652</v>
      </c>
      <c r="C67" s="70">
        <v>44835</v>
      </c>
      <c r="E67" s="66" t="s">
        <v>11</v>
      </c>
      <c r="F67" s="66" t="s">
        <v>138</v>
      </c>
      <c r="M67" s="74" t="s">
        <v>147</v>
      </c>
      <c r="N67" s="73" t="s">
        <v>11</v>
      </c>
    </row>
    <row r="68" spans="1:14">
      <c r="A68" s="66" t="s">
        <v>1681</v>
      </c>
      <c r="B68" s="70">
        <v>44652</v>
      </c>
      <c r="C68" s="70">
        <v>44835</v>
      </c>
      <c r="E68" s="66" t="s">
        <v>11</v>
      </c>
      <c r="F68" s="66" t="s">
        <v>84</v>
      </c>
      <c r="M68" s="72" t="s">
        <v>153</v>
      </c>
      <c r="N68" s="71" t="s">
        <v>11</v>
      </c>
    </row>
    <row r="69" spans="1:14">
      <c r="A69" s="66" t="s">
        <v>1911</v>
      </c>
      <c r="B69" s="70">
        <v>44652</v>
      </c>
      <c r="C69" s="70">
        <v>44835</v>
      </c>
      <c r="E69" s="66" t="s">
        <v>11</v>
      </c>
      <c r="F69" s="66" t="s">
        <v>1084</v>
      </c>
      <c r="M69" s="74" t="s">
        <v>168</v>
      </c>
      <c r="N69" s="73" t="s">
        <v>11</v>
      </c>
    </row>
    <row r="70" spans="1:14">
      <c r="A70" s="66" t="s">
        <v>1682</v>
      </c>
      <c r="B70" s="70">
        <v>44652</v>
      </c>
      <c r="C70" s="70">
        <v>44835</v>
      </c>
      <c r="E70" s="66" t="s">
        <v>11</v>
      </c>
      <c r="F70" s="66" t="s">
        <v>191</v>
      </c>
      <c r="M70" s="72" t="s">
        <v>158</v>
      </c>
      <c r="N70" s="71" t="s">
        <v>11</v>
      </c>
    </row>
    <row r="71" spans="1:14">
      <c r="A71" s="66" t="s">
        <v>3146</v>
      </c>
      <c r="B71" s="70">
        <v>44652</v>
      </c>
      <c r="C71" s="70">
        <v>44835</v>
      </c>
      <c r="E71" s="66" t="s">
        <v>11</v>
      </c>
      <c r="F71" s="66" t="s">
        <v>1285</v>
      </c>
      <c r="M71" s="74" t="s">
        <v>1098</v>
      </c>
      <c r="N71" s="73" t="s">
        <v>11</v>
      </c>
    </row>
    <row r="72" spans="1:14">
      <c r="A72" s="66" t="s">
        <v>1148</v>
      </c>
      <c r="B72" s="70">
        <v>44652</v>
      </c>
      <c r="C72" s="70">
        <v>44835</v>
      </c>
      <c r="E72" s="66" t="s">
        <v>11</v>
      </c>
      <c r="F72" s="66" t="s">
        <v>142</v>
      </c>
      <c r="M72" s="72" t="s">
        <v>236</v>
      </c>
      <c r="N72" s="71" t="s">
        <v>11</v>
      </c>
    </row>
    <row r="73" spans="1:14">
      <c r="A73" s="66" t="s">
        <v>2001</v>
      </c>
      <c r="B73" s="70">
        <v>44652</v>
      </c>
      <c r="C73" s="70">
        <v>44835</v>
      </c>
      <c r="E73" s="66" t="s">
        <v>11</v>
      </c>
      <c r="F73" s="66" t="s">
        <v>177</v>
      </c>
      <c r="M73" s="74" t="s">
        <v>274</v>
      </c>
      <c r="N73" s="73" t="s">
        <v>11</v>
      </c>
    </row>
    <row r="74" spans="1:14">
      <c r="A74" s="66" t="s">
        <v>2000</v>
      </c>
      <c r="B74" s="70">
        <v>44652</v>
      </c>
      <c r="C74" s="70">
        <v>44835</v>
      </c>
      <c r="E74" s="66" t="s">
        <v>11</v>
      </c>
      <c r="F74" s="66" t="s">
        <v>179</v>
      </c>
      <c r="M74" s="72" t="s">
        <v>823</v>
      </c>
      <c r="N74" s="71" t="s">
        <v>11</v>
      </c>
    </row>
    <row r="75" spans="1:14">
      <c r="A75" s="66" t="s">
        <v>1150</v>
      </c>
      <c r="B75" s="70">
        <v>44652</v>
      </c>
      <c r="C75" s="70">
        <v>44835</v>
      </c>
      <c r="E75" s="66" t="s">
        <v>11</v>
      </c>
      <c r="F75" s="66" t="s">
        <v>151</v>
      </c>
      <c r="M75" s="74" t="s">
        <v>159</v>
      </c>
      <c r="N75" s="73" t="s">
        <v>11</v>
      </c>
    </row>
    <row r="76" spans="1:14">
      <c r="A76" s="66" t="s">
        <v>1686</v>
      </c>
      <c r="B76" s="70">
        <v>44652</v>
      </c>
      <c r="C76" s="70">
        <v>44835</v>
      </c>
      <c r="E76" s="66" t="s">
        <v>11</v>
      </c>
      <c r="F76" s="66" t="s">
        <v>165</v>
      </c>
      <c r="M76" s="72" t="s">
        <v>835</v>
      </c>
      <c r="N76" s="71" t="s">
        <v>11</v>
      </c>
    </row>
    <row r="77" spans="1:14">
      <c r="A77" s="66" t="s">
        <v>2036</v>
      </c>
      <c r="B77" s="70">
        <v>44662</v>
      </c>
      <c r="C77" s="70">
        <v>44845</v>
      </c>
      <c r="E77" s="66" t="s">
        <v>11</v>
      </c>
      <c r="F77" s="66" t="s">
        <v>149</v>
      </c>
      <c r="M77" s="74" t="s">
        <v>267</v>
      </c>
      <c r="N77" s="73" t="s">
        <v>11</v>
      </c>
    </row>
    <row r="78" spans="1:14">
      <c r="A78" s="66" t="s">
        <v>1886</v>
      </c>
      <c r="B78" s="70">
        <v>44682</v>
      </c>
      <c r="C78" s="70">
        <v>44866</v>
      </c>
      <c r="E78" s="66" t="s">
        <v>11</v>
      </c>
      <c r="F78" s="66" t="s">
        <v>147</v>
      </c>
      <c r="M78" s="72" t="s">
        <v>1762</v>
      </c>
      <c r="N78" s="71" t="s">
        <v>11</v>
      </c>
    </row>
    <row r="79" spans="1:14">
      <c r="A79" s="66" t="s">
        <v>1196</v>
      </c>
      <c r="B79" s="70">
        <v>44682</v>
      </c>
      <c r="C79" s="70">
        <v>44866</v>
      </c>
      <c r="E79" s="66" t="s">
        <v>11</v>
      </c>
      <c r="F79" s="66" t="s">
        <v>153</v>
      </c>
      <c r="M79" s="74" t="s">
        <v>245</v>
      </c>
      <c r="N79" s="73" t="s">
        <v>11</v>
      </c>
    </row>
    <row r="80" spans="1:14">
      <c r="A80" s="66" t="s">
        <v>1888</v>
      </c>
      <c r="B80" s="70">
        <v>44682</v>
      </c>
      <c r="C80" s="70">
        <v>44866</v>
      </c>
      <c r="E80" s="66" t="s">
        <v>11</v>
      </c>
      <c r="F80" s="66" t="s">
        <v>168</v>
      </c>
      <c r="M80" s="72" t="s">
        <v>248</v>
      </c>
      <c r="N80" s="71" t="s">
        <v>11</v>
      </c>
    </row>
    <row r="81" spans="1:14">
      <c r="A81" s="66" t="s">
        <v>1889</v>
      </c>
      <c r="B81" s="70">
        <v>44682</v>
      </c>
      <c r="C81" s="70">
        <v>44866</v>
      </c>
      <c r="E81" s="66" t="s">
        <v>11</v>
      </c>
      <c r="F81" s="66" t="s">
        <v>158</v>
      </c>
      <c r="M81" s="74" t="s">
        <v>265</v>
      </c>
      <c r="N81" s="73" t="s">
        <v>11</v>
      </c>
    </row>
    <row r="82" spans="1:14">
      <c r="A82" s="66" t="s">
        <v>1893</v>
      </c>
      <c r="B82" s="70">
        <v>44682</v>
      </c>
      <c r="C82" s="70">
        <v>44866</v>
      </c>
      <c r="E82" s="66" t="s">
        <v>11</v>
      </c>
      <c r="F82" s="66" t="s">
        <v>1098</v>
      </c>
      <c r="M82" s="72" t="s">
        <v>213</v>
      </c>
      <c r="N82" s="71" t="s">
        <v>11</v>
      </c>
    </row>
    <row r="83" spans="1:14">
      <c r="A83" s="66" t="s">
        <v>1195</v>
      </c>
      <c r="B83" s="70">
        <v>44682</v>
      </c>
      <c r="C83" s="70">
        <v>44866</v>
      </c>
      <c r="E83" s="66" t="s">
        <v>11</v>
      </c>
      <c r="F83" s="66" t="s">
        <v>236</v>
      </c>
      <c r="M83" s="74" t="s">
        <v>296</v>
      </c>
      <c r="N83" s="73" t="s">
        <v>11</v>
      </c>
    </row>
    <row r="84" spans="1:14">
      <c r="A84" s="66" t="s">
        <v>1194</v>
      </c>
      <c r="B84" s="70">
        <v>44682</v>
      </c>
      <c r="C84" s="70">
        <v>44866</v>
      </c>
      <c r="E84" s="66" t="s">
        <v>11</v>
      </c>
      <c r="F84" s="66" t="s">
        <v>274</v>
      </c>
      <c r="M84" s="72" t="s">
        <v>1233</v>
      </c>
      <c r="N84" s="71" t="s">
        <v>11</v>
      </c>
    </row>
    <row r="85" spans="1:14">
      <c r="A85" s="66" t="s">
        <v>1193</v>
      </c>
      <c r="B85" s="70">
        <v>44682</v>
      </c>
      <c r="C85" s="70">
        <v>44866</v>
      </c>
      <c r="E85" s="66" t="s">
        <v>11</v>
      </c>
      <c r="F85" s="66" t="s">
        <v>823</v>
      </c>
      <c r="M85" s="74" t="s">
        <v>1635</v>
      </c>
      <c r="N85" s="73" t="s">
        <v>11</v>
      </c>
    </row>
    <row r="86" spans="1:14">
      <c r="A86" s="66" t="s">
        <v>1934</v>
      </c>
      <c r="B86" s="70">
        <v>44682</v>
      </c>
      <c r="C86" s="70">
        <v>44866</v>
      </c>
      <c r="E86" s="66" t="s">
        <v>11</v>
      </c>
      <c r="F86" s="66" t="s">
        <v>159</v>
      </c>
      <c r="M86" s="72" t="s">
        <v>330</v>
      </c>
      <c r="N86" s="71" t="s">
        <v>11</v>
      </c>
    </row>
    <row r="87" spans="1:14">
      <c r="A87" s="66" t="s">
        <v>1192</v>
      </c>
      <c r="B87" s="70">
        <v>44682</v>
      </c>
      <c r="C87" s="70">
        <v>44866</v>
      </c>
      <c r="E87" s="66" t="s">
        <v>11</v>
      </c>
      <c r="F87" s="66" t="s">
        <v>835</v>
      </c>
      <c r="M87" s="74" t="s">
        <v>441</v>
      </c>
      <c r="N87" s="73" t="s">
        <v>11</v>
      </c>
    </row>
    <row r="88" spans="1:14">
      <c r="A88" s="66" t="s">
        <v>1308</v>
      </c>
      <c r="B88" s="70">
        <v>44682</v>
      </c>
      <c r="C88" s="70">
        <v>44866</v>
      </c>
      <c r="E88" s="66" t="s">
        <v>11</v>
      </c>
      <c r="F88" s="66" t="s">
        <v>267</v>
      </c>
      <c r="M88" s="72" t="s">
        <v>214</v>
      </c>
      <c r="N88" s="71" t="s">
        <v>11</v>
      </c>
    </row>
    <row r="89" spans="1:14">
      <c r="A89" s="66" t="s">
        <v>1897</v>
      </c>
      <c r="B89" s="70">
        <v>44682</v>
      </c>
      <c r="C89" s="70">
        <v>44866</v>
      </c>
      <c r="E89" s="66" t="s">
        <v>11</v>
      </c>
      <c r="F89" s="66" t="s">
        <v>1762</v>
      </c>
      <c r="M89" s="74" t="s">
        <v>13</v>
      </c>
      <c r="N89" s="73" t="s">
        <v>11</v>
      </c>
    </row>
    <row r="90" spans="1:14">
      <c r="A90" s="66" t="s">
        <v>1309</v>
      </c>
      <c r="B90" s="70">
        <v>44682</v>
      </c>
      <c r="C90" s="70">
        <v>44866</v>
      </c>
      <c r="E90" s="66" t="s">
        <v>11</v>
      </c>
      <c r="F90" s="66" t="s">
        <v>245</v>
      </c>
      <c r="M90" s="72" t="s">
        <v>584</v>
      </c>
      <c r="N90" s="71" t="s">
        <v>11</v>
      </c>
    </row>
    <row r="91" spans="1:14">
      <c r="A91" s="66" t="s">
        <v>1046</v>
      </c>
      <c r="B91" s="70">
        <v>44682</v>
      </c>
      <c r="C91" s="70">
        <v>44866</v>
      </c>
      <c r="E91" s="66" t="s">
        <v>11</v>
      </c>
      <c r="F91" s="66" t="s">
        <v>248</v>
      </c>
      <c r="M91" s="74" t="s">
        <v>77</v>
      </c>
      <c r="N91" s="73" t="s">
        <v>11</v>
      </c>
    </row>
    <row r="92" spans="1:14">
      <c r="A92" s="66" t="s">
        <v>1310</v>
      </c>
      <c r="B92" s="70">
        <v>44682</v>
      </c>
      <c r="C92" s="70">
        <v>44866</v>
      </c>
      <c r="E92" s="66" t="s">
        <v>11</v>
      </c>
      <c r="F92" s="66" t="s">
        <v>265</v>
      </c>
      <c r="M92" s="72" t="s">
        <v>70</v>
      </c>
      <c r="N92" s="71" t="s">
        <v>11</v>
      </c>
    </row>
    <row r="93" spans="1:14">
      <c r="A93" s="66" t="s">
        <v>1191</v>
      </c>
      <c r="B93" s="70">
        <v>44682</v>
      </c>
      <c r="C93" s="70">
        <v>44866</v>
      </c>
      <c r="E93" s="66" t="s">
        <v>11</v>
      </c>
      <c r="F93" s="66" t="s">
        <v>213</v>
      </c>
      <c r="M93" s="74" t="s">
        <v>3106</v>
      </c>
      <c r="N93" s="73" t="s">
        <v>11</v>
      </c>
    </row>
    <row r="94" spans="1:14">
      <c r="A94" s="66" t="s">
        <v>1311</v>
      </c>
      <c r="B94" s="70">
        <v>44682</v>
      </c>
      <c r="C94" s="70">
        <v>44866</v>
      </c>
      <c r="E94" s="66" t="s">
        <v>11</v>
      </c>
      <c r="F94" s="66" t="s">
        <v>296</v>
      </c>
      <c r="M94" s="72" t="s">
        <v>387</v>
      </c>
      <c r="N94" s="71" t="s">
        <v>11</v>
      </c>
    </row>
    <row r="95" spans="1:14">
      <c r="A95" s="66" t="s">
        <v>1902</v>
      </c>
      <c r="B95" s="70">
        <v>44682</v>
      </c>
      <c r="C95" s="70">
        <v>44866</v>
      </c>
      <c r="E95" s="66" t="s">
        <v>11</v>
      </c>
      <c r="F95" s="66" t="s">
        <v>1233</v>
      </c>
      <c r="M95" s="74" t="s">
        <v>399</v>
      </c>
      <c r="N95" s="73" t="s">
        <v>11</v>
      </c>
    </row>
    <row r="96" spans="1:14">
      <c r="A96" s="66" t="s">
        <v>1864</v>
      </c>
      <c r="B96" s="69">
        <v>44682</v>
      </c>
      <c r="C96" s="69">
        <v>44866</v>
      </c>
      <c r="E96" s="66" t="s">
        <v>11</v>
      </c>
      <c r="F96" s="66" t="s">
        <v>1635</v>
      </c>
      <c r="M96" s="72" t="s">
        <v>316</v>
      </c>
      <c r="N96" s="71" t="s">
        <v>11</v>
      </c>
    </row>
    <row r="97" spans="1:14">
      <c r="A97" s="66" t="s">
        <v>1190</v>
      </c>
      <c r="B97" s="70">
        <v>44682</v>
      </c>
      <c r="C97" s="70">
        <v>44866</v>
      </c>
      <c r="E97" s="66" t="s">
        <v>11</v>
      </c>
      <c r="F97" s="66" t="s">
        <v>330</v>
      </c>
      <c r="M97" s="74" t="s">
        <v>104</v>
      </c>
      <c r="N97" s="73" t="s">
        <v>11</v>
      </c>
    </row>
    <row r="98" spans="1:14">
      <c r="A98" s="66" t="s">
        <v>1313</v>
      </c>
      <c r="B98" s="70">
        <v>44682</v>
      </c>
      <c r="C98" s="70">
        <v>44866</v>
      </c>
      <c r="E98" s="66" t="s">
        <v>11</v>
      </c>
      <c r="F98" s="66" t="s">
        <v>441</v>
      </c>
      <c r="M98" s="72" t="s">
        <v>113</v>
      </c>
      <c r="N98" s="71" t="s">
        <v>11</v>
      </c>
    </row>
    <row r="99" spans="1:14">
      <c r="A99" s="66" t="s">
        <v>1189</v>
      </c>
      <c r="B99" s="70">
        <v>44682</v>
      </c>
      <c r="C99" s="70">
        <v>44866</v>
      </c>
      <c r="E99" s="66" t="s">
        <v>11</v>
      </c>
      <c r="F99" s="66" t="s">
        <v>214</v>
      </c>
      <c r="M99" s="74" t="s">
        <v>948</v>
      </c>
      <c r="N99" s="73" t="s">
        <v>11</v>
      </c>
    </row>
    <row r="100" spans="1:14">
      <c r="A100" s="66" t="s">
        <v>1314</v>
      </c>
      <c r="B100" s="70">
        <v>44682</v>
      </c>
      <c r="C100" s="70">
        <v>44866</v>
      </c>
      <c r="E100" s="66" t="s">
        <v>11</v>
      </c>
      <c r="F100" s="66" t="s">
        <v>13</v>
      </c>
      <c r="M100" s="72" t="s">
        <v>924</v>
      </c>
      <c r="N100" s="71" t="s">
        <v>11</v>
      </c>
    </row>
    <row r="101" spans="1:14">
      <c r="A101" s="66" t="s">
        <v>1909</v>
      </c>
      <c r="B101" s="70">
        <v>44682</v>
      </c>
      <c r="C101" s="70">
        <v>44866</v>
      </c>
      <c r="E101" s="66" t="s">
        <v>11</v>
      </c>
      <c r="F101" s="66" t="s">
        <v>584</v>
      </c>
      <c r="M101" s="74" t="s">
        <v>943</v>
      </c>
      <c r="N101" s="73" t="s">
        <v>11</v>
      </c>
    </row>
    <row r="102" spans="1:14">
      <c r="A102" s="66" t="s">
        <v>1066</v>
      </c>
      <c r="B102" s="70">
        <v>44682</v>
      </c>
      <c r="C102" s="70">
        <v>44866</v>
      </c>
      <c r="E102" s="66" t="s">
        <v>11</v>
      </c>
      <c r="F102" s="66" t="s">
        <v>77</v>
      </c>
      <c r="M102" s="72" t="s">
        <v>391</v>
      </c>
      <c r="N102" s="71" t="s">
        <v>11</v>
      </c>
    </row>
    <row r="103" spans="1:14">
      <c r="A103" s="66" t="s">
        <v>1807</v>
      </c>
      <c r="B103" s="70">
        <v>44682</v>
      </c>
      <c r="C103" s="70">
        <v>44866</v>
      </c>
      <c r="E103" s="66" t="s">
        <v>11</v>
      </c>
      <c r="F103" s="66" t="s">
        <v>70</v>
      </c>
      <c r="M103" s="74" t="s">
        <v>568</v>
      </c>
      <c r="N103" s="73" t="s">
        <v>11</v>
      </c>
    </row>
    <row r="104" spans="1:14">
      <c r="A104" s="66" t="s">
        <v>3132</v>
      </c>
      <c r="B104" s="70">
        <v>44682</v>
      </c>
      <c r="C104" s="70">
        <v>44866</v>
      </c>
      <c r="E104" s="66" t="s">
        <v>11</v>
      </c>
      <c r="F104" s="66" t="s">
        <v>3106</v>
      </c>
      <c r="M104" s="72" t="s">
        <v>872</v>
      </c>
      <c r="N104" s="71" t="s">
        <v>11</v>
      </c>
    </row>
    <row r="105" spans="1:14">
      <c r="A105" s="66" t="s">
        <v>1912</v>
      </c>
      <c r="B105" s="70">
        <v>44682</v>
      </c>
      <c r="C105" s="70">
        <v>44866</v>
      </c>
      <c r="E105" s="66" t="s">
        <v>11</v>
      </c>
      <c r="F105" s="66" t="s">
        <v>387</v>
      </c>
      <c r="M105" s="74" t="s">
        <v>877</v>
      </c>
      <c r="N105" s="73" t="s">
        <v>11</v>
      </c>
    </row>
    <row r="106" spans="1:14">
      <c r="A106" s="66" t="s">
        <v>1188</v>
      </c>
      <c r="B106" s="70">
        <v>44682</v>
      </c>
      <c r="C106" s="70">
        <v>44866</v>
      </c>
      <c r="E106" s="66" t="s">
        <v>11</v>
      </c>
      <c r="F106" s="66" t="s">
        <v>399</v>
      </c>
      <c r="M106" s="72" t="s">
        <v>36</v>
      </c>
      <c r="N106" s="71" t="s">
        <v>11</v>
      </c>
    </row>
    <row r="107" spans="1:14">
      <c r="A107" s="66" t="s">
        <v>1932</v>
      </c>
      <c r="B107" s="70">
        <v>44682</v>
      </c>
      <c r="C107" s="70">
        <v>44866</v>
      </c>
      <c r="E107" s="66" t="s">
        <v>11</v>
      </c>
      <c r="F107" s="66" t="s">
        <v>316</v>
      </c>
      <c r="M107" s="74" t="s">
        <v>768</v>
      </c>
      <c r="N107" s="73" t="s">
        <v>11</v>
      </c>
    </row>
    <row r="108" spans="1:14">
      <c r="A108" s="66" t="s">
        <v>1913</v>
      </c>
      <c r="B108" s="70">
        <v>44682</v>
      </c>
      <c r="C108" s="70">
        <v>44866</v>
      </c>
      <c r="E108" s="66" t="s">
        <v>11</v>
      </c>
      <c r="F108" s="66" t="s">
        <v>104</v>
      </c>
      <c r="M108" s="72" t="s">
        <v>911</v>
      </c>
      <c r="N108" s="71" t="s">
        <v>11</v>
      </c>
    </row>
    <row r="109" spans="1:14">
      <c r="A109" s="66" t="s">
        <v>1294</v>
      </c>
      <c r="B109" s="70">
        <v>44682</v>
      </c>
      <c r="C109" s="70">
        <v>44866</v>
      </c>
      <c r="E109" s="66" t="s">
        <v>11</v>
      </c>
      <c r="F109" s="66" t="s">
        <v>113</v>
      </c>
      <c r="M109" s="74" t="s">
        <v>1975</v>
      </c>
      <c r="N109" s="73" t="s">
        <v>11</v>
      </c>
    </row>
    <row r="110" spans="1:14">
      <c r="A110" s="66" t="s">
        <v>1187</v>
      </c>
      <c r="B110" s="70">
        <v>44682</v>
      </c>
      <c r="C110" s="70">
        <v>44866</v>
      </c>
      <c r="E110" s="66" t="s">
        <v>11</v>
      </c>
      <c r="F110" s="66" t="s">
        <v>948</v>
      </c>
      <c r="M110" s="72" t="s">
        <v>839</v>
      </c>
      <c r="N110" s="71" t="s">
        <v>11</v>
      </c>
    </row>
    <row r="111" spans="1:14">
      <c r="A111" s="66" t="s">
        <v>3105</v>
      </c>
      <c r="B111" s="70">
        <v>44682</v>
      </c>
      <c r="C111" s="70">
        <v>44866</v>
      </c>
      <c r="E111" s="66" t="s">
        <v>11</v>
      </c>
      <c r="F111" s="66" t="s">
        <v>924</v>
      </c>
      <c r="M111" s="74" t="s">
        <v>904</v>
      </c>
      <c r="N111" s="73" t="s">
        <v>11</v>
      </c>
    </row>
    <row r="112" spans="1:14">
      <c r="A112" s="66" t="s">
        <v>1239</v>
      </c>
      <c r="B112" s="70">
        <v>44682</v>
      </c>
      <c r="C112" s="70">
        <v>44866</v>
      </c>
      <c r="E112" s="66" t="s">
        <v>11</v>
      </c>
      <c r="F112" s="66" t="s">
        <v>943</v>
      </c>
      <c r="M112" s="72" t="s">
        <v>119</v>
      </c>
      <c r="N112" s="71" t="s">
        <v>11</v>
      </c>
    </row>
    <row r="113" spans="1:14">
      <c r="A113" s="66" t="s">
        <v>1183</v>
      </c>
      <c r="B113" s="70">
        <v>44682</v>
      </c>
      <c r="C113" s="70">
        <v>44866</v>
      </c>
      <c r="E113" s="66" t="s">
        <v>11</v>
      </c>
      <c r="F113" s="66" t="s">
        <v>391</v>
      </c>
      <c r="M113" s="74" t="s">
        <v>61</v>
      </c>
      <c r="N113" s="73" t="s">
        <v>11</v>
      </c>
    </row>
    <row r="114" spans="1:14">
      <c r="A114" s="66" t="s">
        <v>2035</v>
      </c>
      <c r="B114" s="70">
        <v>44684</v>
      </c>
      <c r="C114" s="70">
        <v>44868</v>
      </c>
      <c r="E114" s="66" t="s">
        <v>11</v>
      </c>
      <c r="F114" s="66" t="s">
        <v>568</v>
      </c>
      <c r="M114" s="72" t="s">
        <v>879</v>
      </c>
      <c r="N114" s="71" t="s">
        <v>11</v>
      </c>
    </row>
    <row r="115" spans="1:14">
      <c r="A115" s="66" t="s">
        <v>3130</v>
      </c>
      <c r="B115" s="70">
        <v>44684</v>
      </c>
      <c r="C115" s="70">
        <v>44868</v>
      </c>
      <c r="E115" s="66" t="s">
        <v>11</v>
      </c>
      <c r="F115" s="66" t="s">
        <v>872</v>
      </c>
      <c r="M115" s="74" t="s">
        <v>17</v>
      </c>
      <c r="N115" s="73" t="s">
        <v>11</v>
      </c>
    </row>
    <row r="116" spans="1:14">
      <c r="A116" s="66" t="s">
        <v>2871</v>
      </c>
      <c r="B116" s="70">
        <v>44697</v>
      </c>
      <c r="C116" s="70">
        <v>44881</v>
      </c>
      <c r="E116" s="66" t="s">
        <v>11</v>
      </c>
      <c r="F116" s="66" t="s">
        <v>877</v>
      </c>
      <c r="M116" s="72" t="s">
        <v>739</v>
      </c>
      <c r="N116" s="71" t="s">
        <v>11</v>
      </c>
    </row>
    <row r="117" spans="1:14">
      <c r="A117" s="66" t="s">
        <v>1755</v>
      </c>
      <c r="B117" s="70">
        <v>44713</v>
      </c>
      <c r="C117" s="70">
        <v>44896</v>
      </c>
      <c r="E117" s="66" t="s">
        <v>11</v>
      </c>
      <c r="F117" s="66" t="s">
        <v>36</v>
      </c>
      <c r="M117" s="74" t="s">
        <v>490</v>
      </c>
      <c r="N117" s="73" t="s">
        <v>11</v>
      </c>
    </row>
    <row r="118" spans="1:14">
      <c r="A118" s="66" t="s">
        <v>2804</v>
      </c>
      <c r="B118" s="70">
        <v>44713</v>
      </c>
      <c r="C118" s="70">
        <v>44896</v>
      </c>
      <c r="E118" s="66" t="s">
        <v>11</v>
      </c>
      <c r="F118" s="66" t="s">
        <v>768</v>
      </c>
      <c r="M118" s="72" t="s">
        <v>541</v>
      </c>
      <c r="N118" s="71" t="s">
        <v>11</v>
      </c>
    </row>
    <row r="119" spans="1:14">
      <c r="A119" s="66" t="s">
        <v>1891</v>
      </c>
      <c r="B119" s="70">
        <v>44713</v>
      </c>
      <c r="C119" s="70">
        <v>44896</v>
      </c>
      <c r="E119" s="66" t="s">
        <v>11</v>
      </c>
      <c r="F119" s="66" t="s">
        <v>911</v>
      </c>
      <c r="M119" s="74" t="s">
        <v>750</v>
      </c>
      <c r="N119" s="73" t="s">
        <v>11</v>
      </c>
    </row>
    <row r="120" spans="1:14">
      <c r="A120" s="66" t="s">
        <v>1894</v>
      </c>
      <c r="B120" s="70">
        <v>44713</v>
      </c>
      <c r="C120" s="70">
        <v>44896</v>
      </c>
      <c r="E120" s="66" t="s">
        <v>11</v>
      </c>
      <c r="F120" s="66" t="s">
        <v>1975</v>
      </c>
      <c r="M120" s="72" t="s">
        <v>254</v>
      </c>
      <c r="N120" s="71" t="s">
        <v>11</v>
      </c>
    </row>
    <row r="121" spans="1:14">
      <c r="A121" s="66" t="s">
        <v>1832</v>
      </c>
      <c r="B121" s="70">
        <v>44713</v>
      </c>
      <c r="C121" s="70">
        <v>44896</v>
      </c>
      <c r="E121" s="66" t="s">
        <v>11</v>
      </c>
      <c r="F121" s="66" t="s">
        <v>839</v>
      </c>
      <c r="M121" s="74" t="s">
        <v>773</v>
      </c>
      <c r="N121" s="73" t="s">
        <v>11</v>
      </c>
    </row>
    <row r="122" spans="1:14">
      <c r="A122" s="66" t="s">
        <v>1895</v>
      </c>
      <c r="B122" s="70">
        <v>44713</v>
      </c>
      <c r="C122" s="70">
        <v>44896</v>
      </c>
      <c r="E122" s="66" t="s">
        <v>11</v>
      </c>
      <c r="F122" s="66" t="s">
        <v>904</v>
      </c>
      <c r="M122" s="72" t="s">
        <v>68</v>
      </c>
      <c r="N122" s="71" t="s">
        <v>11</v>
      </c>
    </row>
    <row r="123" spans="1:14">
      <c r="A123" s="66" t="s">
        <v>2823</v>
      </c>
      <c r="B123" s="70">
        <v>44713</v>
      </c>
      <c r="C123" s="70">
        <v>44896</v>
      </c>
      <c r="E123" s="66" t="s">
        <v>11</v>
      </c>
      <c r="F123" s="66" t="s">
        <v>119</v>
      </c>
      <c r="M123" s="74" t="s">
        <v>24</v>
      </c>
      <c r="N123" s="73" t="s">
        <v>11</v>
      </c>
    </row>
    <row r="124" spans="1:14">
      <c r="A124" s="66" t="s">
        <v>1783</v>
      </c>
      <c r="B124" s="70">
        <v>44713</v>
      </c>
      <c r="C124" s="70">
        <v>44896</v>
      </c>
      <c r="E124" s="66" t="s">
        <v>11</v>
      </c>
      <c r="F124" s="66" t="s">
        <v>61</v>
      </c>
      <c r="M124" s="72" t="s">
        <v>43</v>
      </c>
      <c r="N124" s="71" t="s">
        <v>11</v>
      </c>
    </row>
    <row r="125" spans="1:14">
      <c r="A125" s="66" t="s">
        <v>785</v>
      </c>
      <c r="B125" s="70">
        <v>44713</v>
      </c>
      <c r="C125" s="70">
        <v>44896</v>
      </c>
      <c r="E125" s="66" t="s">
        <v>11</v>
      </c>
      <c r="F125" s="66" t="s">
        <v>879</v>
      </c>
      <c r="M125" s="74" t="s">
        <v>20</v>
      </c>
      <c r="N125" s="73" t="s">
        <v>11</v>
      </c>
    </row>
    <row r="126" spans="1:14">
      <c r="A126" s="66" t="s">
        <v>1896</v>
      </c>
      <c r="B126" s="70">
        <v>44713</v>
      </c>
      <c r="C126" s="70">
        <v>44896</v>
      </c>
      <c r="E126" s="66" t="s">
        <v>11</v>
      </c>
      <c r="F126" s="66" t="s">
        <v>17</v>
      </c>
      <c r="M126" s="72" t="s">
        <v>34</v>
      </c>
      <c r="N126" s="71" t="s">
        <v>11</v>
      </c>
    </row>
    <row r="127" spans="1:14">
      <c r="A127" s="66" t="s">
        <v>1824</v>
      </c>
      <c r="B127" s="70">
        <v>44713</v>
      </c>
      <c r="C127" s="70">
        <v>44896</v>
      </c>
      <c r="E127" s="66" t="s">
        <v>11</v>
      </c>
      <c r="F127" s="66" t="s">
        <v>739</v>
      </c>
      <c r="M127" s="74" t="s">
        <v>45</v>
      </c>
      <c r="N127" s="73" t="s">
        <v>11</v>
      </c>
    </row>
    <row r="128" spans="1:14">
      <c r="A128" s="66" t="s">
        <v>1925</v>
      </c>
      <c r="B128" s="70">
        <v>44713</v>
      </c>
      <c r="C128" s="70">
        <v>44896</v>
      </c>
      <c r="E128" s="66" t="s">
        <v>11</v>
      </c>
      <c r="F128" s="66" t="s">
        <v>490</v>
      </c>
      <c r="M128" s="72" t="s">
        <v>47</v>
      </c>
      <c r="N128" s="71" t="s">
        <v>11</v>
      </c>
    </row>
    <row r="129" spans="1:14">
      <c r="A129" s="66" t="s">
        <v>1899</v>
      </c>
      <c r="B129" s="70">
        <v>44713</v>
      </c>
      <c r="C129" s="70">
        <v>44896</v>
      </c>
      <c r="E129" s="66" t="s">
        <v>11</v>
      </c>
      <c r="F129" s="66" t="s">
        <v>541</v>
      </c>
      <c r="M129" s="74" t="s">
        <v>52</v>
      </c>
      <c r="N129" s="73" t="s">
        <v>11</v>
      </c>
    </row>
    <row r="130" spans="1:14">
      <c r="A130" s="66" t="s">
        <v>1900</v>
      </c>
      <c r="B130" s="70">
        <v>44713</v>
      </c>
      <c r="C130" s="70">
        <v>44896</v>
      </c>
      <c r="E130" s="66" t="s">
        <v>11</v>
      </c>
      <c r="F130" s="66" t="s">
        <v>750</v>
      </c>
      <c r="M130" s="72" t="s">
        <v>54</v>
      </c>
      <c r="N130" s="71" t="s">
        <v>11</v>
      </c>
    </row>
    <row r="131" spans="1:14">
      <c r="A131" s="66" t="s">
        <v>3104</v>
      </c>
      <c r="B131" s="70">
        <v>44713</v>
      </c>
      <c r="C131" s="70">
        <v>44896</v>
      </c>
      <c r="E131" s="66" t="s">
        <v>11</v>
      </c>
      <c r="F131" s="66" t="s">
        <v>254</v>
      </c>
      <c r="M131" s="74" t="s">
        <v>57</v>
      </c>
      <c r="N131" s="73" t="s">
        <v>11</v>
      </c>
    </row>
    <row r="132" spans="1:14">
      <c r="A132" s="66" t="s">
        <v>1765</v>
      </c>
      <c r="B132" s="70">
        <v>44713</v>
      </c>
      <c r="C132" s="70">
        <v>44896</v>
      </c>
      <c r="E132" s="66" t="s">
        <v>11</v>
      </c>
      <c r="F132" s="66" t="s">
        <v>773</v>
      </c>
      <c r="M132" s="72" t="s">
        <v>64</v>
      </c>
      <c r="N132" s="71" t="s">
        <v>11</v>
      </c>
    </row>
    <row r="133" spans="1:14">
      <c r="A133" s="66" t="s">
        <v>1922</v>
      </c>
      <c r="B133" s="70">
        <v>44713</v>
      </c>
      <c r="C133" s="70">
        <v>44896</v>
      </c>
      <c r="E133" s="66" t="s">
        <v>11</v>
      </c>
      <c r="F133" s="66" t="s">
        <v>68</v>
      </c>
      <c r="M133" s="74" t="s">
        <v>73</v>
      </c>
      <c r="N133" s="73" t="s">
        <v>11</v>
      </c>
    </row>
    <row r="134" spans="1:14">
      <c r="A134" s="66" t="s">
        <v>1901</v>
      </c>
      <c r="B134" s="70">
        <v>44713</v>
      </c>
      <c r="C134" s="70">
        <v>44896</v>
      </c>
      <c r="E134" s="66" t="s">
        <v>11</v>
      </c>
      <c r="F134" s="66" t="s">
        <v>24</v>
      </c>
      <c r="M134" s="72" t="s">
        <v>125</v>
      </c>
      <c r="N134" s="71" t="s">
        <v>11</v>
      </c>
    </row>
    <row r="135" spans="1:14">
      <c r="A135" s="66" t="s">
        <v>1903</v>
      </c>
      <c r="B135" s="70">
        <v>44713</v>
      </c>
      <c r="C135" s="70">
        <v>44896</v>
      </c>
      <c r="E135" s="66" t="s">
        <v>11</v>
      </c>
      <c r="F135" s="66" t="s">
        <v>43</v>
      </c>
      <c r="M135" s="74" t="s">
        <v>1176</v>
      </c>
      <c r="N135" s="73" t="s">
        <v>11</v>
      </c>
    </row>
    <row r="136" spans="1:14">
      <c r="A136" s="66" t="s">
        <v>2868</v>
      </c>
      <c r="B136" s="70">
        <v>44713</v>
      </c>
      <c r="C136" s="70">
        <v>44896</v>
      </c>
      <c r="E136" s="66" t="s">
        <v>11</v>
      </c>
      <c r="F136" s="66" t="s">
        <v>20</v>
      </c>
      <c r="M136" s="72" t="s">
        <v>79</v>
      </c>
      <c r="N136" s="71" t="s">
        <v>11</v>
      </c>
    </row>
    <row r="137" spans="1:14">
      <c r="A137" s="66" t="s">
        <v>1904</v>
      </c>
      <c r="B137" s="70">
        <v>44713</v>
      </c>
      <c r="C137" s="70">
        <v>44896</v>
      </c>
      <c r="E137" s="66" t="s">
        <v>11</v>
      </c>
      <c r="F137" s="66" t="s">
        <v>34</v>
      </c>
      <c r="M137" s="74" t="s">
        <v>86</v>
      </c>
      <c r="N137" s="73" t="s">
        <v>11</v>
      </c>
    </row>
    <row r="138" spans="1:14">
      <c r="A138" s="66" t="s">
        <v>1905</v>
      </c>
      <c r="B138" s="70">
        <v>44713</v>
      </c>
      <c r="C138" s="70">
        <v>44896</v>
      </c>
      <c r="E138" s="66" t="s">
        <v>11</v>
      </c>
      <c r="F138" s="66" t="s">
        <v>45</v>
      </c>
      <c r="M138" s="72" t="s">
        <v>100</v>
      </c>
      <c r="N138" s="71" t="s">
        <v>11</v>
      </c>
    </row>
    <row r="139" spans="1:14">
      <c r="A139" s="66" t="s">
        <v>1906</v>
      </c>
      <c r="B139" s="70">
        <v>44713</v>
      </c>
      <c r="C139" s="70">
        <v>44896</v>
      </c>
      <c r="E139" s="66" t="s">
        <v>11</v>
      </c>
      <c r="F139" s="66" t="s">
        <v>47</v>
      </c>
      <c r="M139" s="74" t="s">
        <v>1094</v>
      </c>
      <c r="N139" s="73" t="s">
        <v>11</v>
      </c>
    </row>
    <row r="140" spans="1:14">
      <c r="A140" s="66" t="s">
        <v>1767</v>
      </c>
      <c r="B140" s="70">
        <v>44713</v>
      </c>
      <c r="C140" s="70">
        <v>44896</v>
      </c>
      <c r="E140" s="66" t="s">
        <v>11</v>
      </c>
      <c r="F140" s="66" t="s">
        <v>52</v>
      </c>
      <c r="M140" s="72" t="s">
        <v>997</v>
      </c>
      <c r="N140" s="71" t="s">
        <v>11</v>
      </c>
    </row>
    <row r="141" spans="1:14">
      <c r="A141" s="66" t="s">
        <v>1908</v>
      </c>
      <c r="B141" s="70">
        <v>44713</v>
      </c>
      <c r="C141" s="70">
        <v>44896</v>
      </c>
      <c r="E141" s="66" t="s">
        <v>11</v>
      </c>
      <c r="F141" s="66" t="s">
        <v>54</v>
      </c>
      <c r="M141" s="74" t="s">
        <v>498</v>
      </c>
      <c r="N141" s="73" t="s">
        <v>11</v>
      </c>
    </row>
    <row r="142" spans="1:14">
      <c r="A142" s="66" t="s">
        <v>2908</v>
      </c>
      <c r="B142" s="70">
        <v>44713</v>
      </c>
      <c r="C142" s="70">
        <v>44896</v>
      </c>
      <c r="E142" s="66" t="s">
        <v>11</v>
      </c>
      <c r="F142" s="66" t="s">
        <v>57</v>
      </c>
      <c r="M142" s="72" t="s">
        <v>462</v>
      </c>
      <c r="N142" s="71" t="s">
        <v>11</v>
      </c>
    </row>
    <row r="143" spans="1:14">
      <c r="A143" s="66" t="s">
        <v>2910</v>
      </c>
      <c r="B143" s="70">
        <v>44713</v>
      </c>
      <c r="C143" s="70">
        <v>44896</v>
      </c>
      <c r="E143" s="66" t="s">
        <v>11</v>
      </c>
      <c r="F143" s="66" t="s">
        <v>64</v>
      </c>
      <c r="M143" s="74" t="s">
        <v>975</v>
      </c>
      <c r="N143" s="73" t="s">
        <v>11</v>
      </c>
    </row>
    <row r="144" spans="1:14">
      <c r="A144" s="66" t="s">
        <v>3101</v>
      </c>
      <c r="B144" s="70">
        <v>44713</v>
      </c>
      <c r="C144" s="70">
        <v>44896</v>
      </c>
      <c r="E144" s="66" t="s">
        <v>11</v>
      </c>
      <c r="F144" s="66" t="s">
        <v>73</v>
      </c>
      <c r="M144" s="72" t="s">
        <v>794</v>
      </c>
      <c r="N144" s="71" t="s">
        <v>11</v>
      </c>
    </row>
    <row r="145" spans="1:14">
      <c r="A145" s="66" t="s">
        <v>1844</v>
      </c>
      <c r="B145" s="70">
        <v>44713</v>
      </c>
      <c r="C145" s="70">
        <v>44896</v>
      </c>
      <c r="E145" s="66" t="s">
        <v>11</v>
      </c>
      <c r="F145" s="66" t="s">
        <v>125</v>
      </c>
      <c r="M145" s="74" t="s">
        <v>791</v>
      </c>
      <c r="N145" s="73" t="s">
        <v>11</v>
      </c>
    </row>
    <row r="146" spans="1:14">
      <c r="A146" s="66" t="s">
        <v>1763</v>
      </c>
      <c r="B146" s="70">
        <v>44713</v>
      </c>
      <c r="C146" s="70">
        <v>44896</v>
      </c>
      <c r="E146" s="66" t="s">
        <v>11</v>
      </c>
      <c r="F146" s="66" t="s">
        <v>1176</v>
      </c>
      <c r="M146" s="72" t="s">
        <v>1109</v>
      </c>
      <c r="N146" s="71" t="s">
        <v>11</v>
      </c>
    </row>
    <row r="147" spans="1:14">
      <c r="A147" s="66" t="s">
        <v>1914</v>
      </c>
      <c r="B147" s="70">
        <v>44713</v>
      </c>
      <c r="C147" s="70">
        <v>44896</v>
      </c>
      <c r="E147" s="66" t="s">
        <v>11</v>
      </c>
      <c r="F147" s="66" t="s">
        <v>79</v>
      </c>
      <c r="M147" s="74" t="s">
        <v>681</v>
      </c>
      <c r="N147" s="73" t="s">
        <v>11</v>
      </c>
    </row>
    <row r="148" spans="1:14">
      <c r="A148" s="66" t="s">
        <v>3149</v>
      </c>
      <c r="B148" s="70">
        <v>44713</v>
      </c>
      <c r="C148" s="70">
        <v>44896</v>
      </c>
      <c r="E148" s="66" t="s">
        <v>11</v>
      </c>
      <c r="F148" s="66" t="s">
        <v>86</v>
      </c>
      <c r="M148" s="72" t="s">
        <v>1142</v>
      </c>
      <c r="N148" s="71" t="s">
        <v>11</v>
      </c>
    </row>
    <row r="149" spans="1:14">
      <c r="A149" s="66" t="s">
        <v>1931</v>
      </c>
      <c r="B149" s="70">
        <v>44713</v>
      </c>
      <c r="C149" s="70">
        <v>44896</v>
      </c>
      <c r="E149" s="66" t="s">
        <v>11</v>
      </c>
      <c r="F149" s="66" t="s">
        <v>100</v>
      </c>
      <c r="M149" s="74" t="s">
        <v>679</v>
      </c>
      <c r="N149" s="73" t="s">
        <v>11</v>
      </c>
    </row>
    <row r="150" spans="1:14">
      <c r="A150" s="66" t="s">
        <v>1756</v>
      </c>
      <c r="B150" s="70">
        <v>44713</v>
      </c>
      <c r="C150" s="70">
        <v>44896</v>
      </c>
      <c r="E150" s="66" t="s">
        <v>11</v>
      </c>
      <c r="F150" s="66" t="s">
        <v>1094</v>
      </c>
      <c r="M150" s="72" t="s">
        <v>655</v>
      </c>
      <c r="N150" s="71" t="s">
        <v>11</v>
      </c>
    </row>
    <row r="151" spans="1:14">
      <c r="A151" s="66" t="s">
        <v>3131</v>
      </c>
      <c r="B151" s="70">
        <v>44718</v>
      </c>
      <c r="C151" s="70">
        <v>44901</v>
      </c>
      <c r="E151" s="66" t="s">
        <v>11</v>
      </c>
      <c r="F151" s="66" t="s">
        <v>997</v>
      </c>
      <c r="M151" s="74" t="s">
        <v>186</v>
      </c>
      <c r="N151" s="73" t="s">
        <v>11</v>
      </c>
    </row>
    <row r="152" spans="1:14">
      <c r="A152" s="66" t="s">
        <v>1923</v>
      </c>
      <c r="B152" s="69">
        <v>44743</v>
      </c>
      <c r="C152" s="69">
        <v>44927</v>
      </c>
      <c r="E152" s="66" t="s">
        <v>11</v>
      </c>
      <c r="F152" s="66" t="s">
        <v>498</v>
      </c>
      <c r="M152" s="72" t="s">
        <v>665</v>
      </c>
      <c r="N152" s="71" t="s">
        <v>11</v>
      </c>
    </row>
    <row r="153" spans="1:14">
      <c r="A153" s="66" t="s">
        <v>1940</v>
      </c>
      <c r="B153" s="70">
        <v>44743</v>
      </c>
      <c r="C153" s="70">
        <v>44927</v>
      </c>
      <c r="E153" s="66" t="s">
        <v>11</v>
      </c>
      <c r="F153" s="66" t="s">
        <v>462</v>
      </c>
      <c r="M153" s="74" t="s">
        <v>644</v>
      </c>
      <c r="N153" s="73" t="s">
        <v>11</v>
      </c>
    </row>
    <row r="154" spans="1:14">
      <c r="A154" s="66" t="s">
        <v>3102</v>
      </c>
      <c r="B154" s="69">
        <v>44743</v>
      </c>
      <c r="C154" s="69">
        <v>44927</v>
      </c>
      <c r="E154" s="66" t="s">
        <v>11</v>
      </c>
      <c r="F154" s="66" t="s">
        <v>975</v>
      </c>
      <c r="M154" s="72" t="s">
        <v>445</v>
      </c>
      <c r="N154" s="71" t="s">
        <v>11</v>
      </c>
    </row>
    <row r="155" spans="1:14">
      <c r="A155" s="66" t="s">
        <v>1927</v>
      </c>
      <c r="B155" s="69">
        <v>44743</v>
      </c>
      <c r="C155" s="69">
        <v>44927</v>
      </c>
      <c r="E155" s="66" t="s">
        <v>11</v>
      </c>
      <c r="F155" s="66" t="s">
        <v>794</v>
      </c>
      <c r="M155" s="74" t="s">
        <v>3108</v>
      </c>
      <c r="N155" s="73" t="s">
        <v>11</v>
      </c>
    </row>
    <row r="156" spans="1:14">
      <c r="A156" s="66" t="s">
        <v>1939</v>
      </c>
      <c r="B156" s="69">
        <v>44743</v>
      </c>
      <c r="C156" s="69">
        <v>44927</v>
      </c>
      <c r="E156" s="66" t="s">
        <v>11</v>
      </c>
      <c r="F156" s="66" t="s">
        <v>791</v>
      </c>
      <c r="M156" s="72" t="s">
        <v>1103</v>
      </c>
      <c r="N156" s="71" t="s">
        <v>11</v>
      </c>
    </row>
    <row r="157" spans="1:14">
      <c r="A157" s="66" t="s">
        <v>1933</v>
      </c>
      <c r="B157" s="69">
        <v>44743</v>
      </c>
      <c r="C157" s="69">
        <v>44927</v>
      </c>
      <c r="E157" s="66" t="s">
        <v>11</v>
      </c>
      <c r="F157" s="66" t="s">
        <v>1109</v>
      </c>
      <c r="M157" s="74" t="s">
        <v>1108</v>
      </c>
      <c r="N157" s="73" t="s">
        <v>11</v>
      </c>
    </row>
    <row r="158" spans="1:14">
      <c r="A158" s="66" t="s">
        <v>1929</v>
      </c>
      <c r="B158" s="69">
        <v>44743</v>
      </c>
      <c r="C158" s="69">
        <v>44927</v>
      </c>
      <c r="E158" s="66" t="s">
        <v>11</v>
      </c>
      <c r="F158" s="66" t="s">
        <v>681</v>
      </c>
      <c r="M158" s="72" t="s">
        <v>554</v>
      </c>
      <c r="N158" s="71" t="s">
        <v>11</v>
      </c>
    </row>
    <row r="159" spans="1:14">
      <c r="A159" s="66" t="s">
        <v>1936</v>
      </c>
      <c r="B159" s="69">
        <v>44743</v>
      </c>
      <c r="C159" s="69">
        <v>44927</v>
      </c>
      <c r="E159" s="66" t="s">
        <v>11</v>
      </c>
      <c r="F159" s="66" t="s">
        <v>1142</v>
      </c>
      <c r="M159" s="74" t="s">
        <v>574</v>
      </c>
      <c r="N159" s="73" t="s">
        <v>11</v>
      </c>
    </row>
    <row r="160" spans="1:14">
      <c r="A160" s="66" t="s">
        <v>1928</v>
      </c>
      <c r="B160" s="69">
        <v>44743</v>
      </c>
      <c r="C160" s="69">
        <v>44927</v>
      </c>
      <c r="E160" s="66" t="s">
        <v>11</v>
      </c>
      <c r="F160" s="66" t="s">
        <v>679</v>
      </c>
      <c r="M160" s="72" t="s">
        <v>549</v>
      </c>
      <c r="N160" s="71" t="s">
        <v>11</v>
      </c>
    </row>
    <row r="161" spans="1:14">
      <c r="A161" s="66" t="s">
        <v>1935</v>
      </c>
      <c r="B161" s="69">
        <v>44743</v>
      </c>
      <c r="C161" s="69">
        <v>44927</v>
      </c>
      <c r="E161" s="66" t="s">
        <v>11</v>
      </c>
      <c r="F161" s="66" t="s">
        <v>655</v>
      </c>
      <c r="M161" s="74" t="s">
        <v>472</v>
      </c>
      <c r="N161" s="73" t="s">
        <v>11</v>
      </c>
    </row>
    <row r="162" spans="1:14">
      <c r="A162" s="66" t="s">
        <v>1938</v>
      </c>
      <c r="B162" s="69">
        <v>44743</v>
      </c>
      <c r="C162" s="69">
        <v>44927</v>
      </c>
      <c r="E162" s="66" t="s">
        <v>11</v>
      </c>
      <c r="F162" s="66" t="s">
        <v>186</v>
      </c>
      <c r="M162" s="72" t="s">
        <v>548</v>
      </c>
      <c r="N162" s="71" t="s">
        <v>11</v>
      </c>
    </row>
    <row r="163" spans="1:14">
      <c r="A163" s="66" t="s">
        <v>1926</v>
      </c>
      <c r="B163" s="69">
        <v>44743</v>
      </c>
      <c r="C163" s="69">
        <v>44927</v>
      </c>
      <c r="E163" s="66" t="s">
        <v>11</v>
      </c>
      <c r="F163" s="66" t="s">
        <v>665</v>
      </c>
      <c r="M163" s="74" t="s">
        <v>361</v>
      </c>
      <c r="N163" s="73" t="s">
        <v>11</v>
      </c>
    </row>
    <row r="164" spans="1:14">
      <c r="A164" s="66" t="s">
        <v>1924</v>
      </c>
      <c r="B164" s="69">
        <v>44743</v>
      </c>
      <c r="C164" s="69">
        <v>44927</v>
      </c>
      <c r="E164" s="66" t="s">
        <v>11</v>
      </c>
      <c r="F164" s="66" t="s">
        <v>644</v>
      </c>
      <c r="M164" s="72" t="s">
        <v>394</v>
      </c>
      <c r="N164" s="71" t="s">
        <v>11</v>
      </c>
    </row>
    <row r="165" spans="1:14">
      <c r="A165" s="68" t="s">
        <v>3176</v>
      </c>
      <c r="B165" s="69">
        <v>44774</v>
      </c>
      <c r="C165" s="69">
        <v>44958</v>
      </c>
      <c r="E165" s="66" t="s">
        <v>11</v>
      </c>
      <c r="F165" s="66" t="s">
        <v>445</v>
      </c>
      <c r="M165" s="74" t="s">
        <v>556</v>
      </c>
      <c r="N165" s="73" t="s">
        <v>11</v>
      </c>
    </row>
    <row r="166" spans="1:14">
      <c r="A166" s="66" t="s">
        <v>3219</v>
      </c>
      <c r="B166" s="70">
        <v>44713</v>
      </c>
      <c r="C166" s="70">
        <v>44896</v>
      </c>
      <c r="E166" s="66" t="s">
        <v>11</v>
      </c>
      <c r="F166" s="66" t="s">
        <v>3108</v>
      </c>
      <c r="M166" s="72" t="s">
        <v>88</v>
      </c>
      <c r="N166" s="71" t="s">
        <v>11</v>
      </c>
    </row>
    <row r="167" spans="1:14">
      <c r="A167" s="68" t="s">
        <v>3221</v>
      </c>
      <c r="B167" s="70">
        <v>44805</v>
      </c>
      <c r="C167" s="70">
        <v>44986</v>
      </c>
      <c r="E167" s="66" t="s">
        <v>11</v>
      </c>
      <c r="F167" s="66" t="s">
        <v>1103</v>
      </c>
      <c r="M167" s="74" t="s">
        <v>352</v>
      </c>
      <c r="N167" s="73" t="s">
        <v>11</v>
      </c>
    </row>
    <row r="168" spans="1:14">
      <c r="A168" s="66" t="s">
        <v>3214</v>
      </c>
      <c r="B168" s="70">
        <v>44805</v>
      </c>
      <c r="C168" s="70">
        <v>44986</v>
      </c>
      <c r="E168" s="66" t="s">
        <v>11</v>
      </c>
      <c r="F168" s="66" t="s">
        <v>1108</v>
      </c>
      <c r="M168" s="72" t="s">
        <v>578</v>
      </c>
      <c r="N168" s="71" t="s">
        <v>11</v>
      </c>
    </row>
    <row r="169" spans="1:14">
      <c r="A169" s="66" t="s">
        <v>3215</v>
      </c>
      <c r="B169" s="70">
        <v>44774</v>
      </c>
      <c r="C169" s="70">
        <v>44958</v>
      </c>
      <c r="E169" s="66" t="s">
        <v>11</v>
      </c>
      <c r="F169" s="66" t="s">
        <v>554</v>
      </c>
      <c r="M169" s="74" t="s">
        <v>404</v>
      </c>
      <c r="N169" s="73" t="s">
        <v>11</v>
      </c>
    </row>
    <row r="170" spans="1:14">
      <c r="A170" s="66" t="s">
        <v>3181</v>
      </c>
      <c r="B170" s="70">
        <v>44774</v>
      </c>
      <c r="C170" s="70">
        <v>44958</v>
      </c>
      <c r="E170" s="66" t="s">
        <v>11</v>
      </c>
      <c r="F170" s="66" t="s">
        <v>574</v>
      </c>
      <c r="M170" s="72" t="s">
        <v>439</v>
      </c>
      <c r="N170" s="71" t="s">
        <v>11</v>
      </c>
    </row>
    <row r="171" spans="1:14">
      <c r="A171" s="68" t="s">
        <v>3179</v>
      </c>
      <c r="B171" s="69">
        <v>44774</v>
      </c>
      <c r="C171" s="69">
        <v>44958</v>
      </c>
      <c r="E171" s="66" t="s">
        <v>11</v>
      </c>
      <c r="F171" s="66" t="s">
        <v>549</v>
      </c>
      <c r="M171" s="74" t="s">
        <v>448</v>
      </c>
      <c r="N171" s="73" t="s">
        <v>11</v>
      </c>
    </row>
    <row r="172" spans="1:14">
      <c r="A172" s="68" t="s">
        <v>3174</v>
      </c>
      <c r="B172" s="69">
        <v>44774</v>
      </c>
      <c r="C172" s="69">
        <v>44958</v>
      </c>
      <c r="E172" s="66" t="s">
        <v>11</v>
      </c>
      <c r="F172" s="66" t="s">
        <v>472</v>
      </c>
      <c r="M172" s="72" t="s">
        <v>180</v>
      </c>
      <c r="N172" s="71" t="s">
        <v>11</v>
      </c>
    </row>
    <row r="173" spans="1:14">
      <c r="A173" s="66" t="s">
        <v>3216</v>
      </c>
      <c r="B173" s="70">
        <v>44652</v>
      </c>
      <c r="C173" s="70">
        <v>44835</v>
      </c>
      <c r="E173" s="66" t="s">
        <v>11</v>
      </c>
      <c r="F173" s="66" t="s">
        <v>548</v>
      </c>
      <c r="M173" s="74" t="s">
        <v>354</v>
      </c>
      <c r="N173" s="73" t="s">
        <v>11</v>
      </c>
    </row>
    <row r="174" spans="1:14">
      <c r="A174" s="68" t="s">
        <v>1623</v>
      </c>
      <c r="B174" s="69">
        <v>44774</v>
      </c>
      <c r="C174" s="69">
        <v>44958</v>
      </c>
      <c r="E174" s="66" t="s">
        <v>11</v>
      </c>
      <c r="F174" s="66" t="s">
        <v>361</v>
      </c>
      <c r="M174" s="72" t="s">
        <v>467</v>
      </c>
      <c r="N174" s="71" t="s">
        <v>11</v>
      </c>
    </row>
    <row r="175" spans="1:14">
      <c r="A175" s="66" t="s">
        <v>3332</v>
      </c>
      <c r="B175" s="70">
        <v>44713</v>
      </c>
      <c r="C175" s="70">
        <v>44896</v>
      </c>
      <c r="E175" s="66" t="s">
        <v>11</v>
      </c>
      <c r="F175" s="66" t="s">
        <v>394</v>
      </c>
      <c r="M175" s="74" t="s">
        <v>563</v>
      </c>
      <c r="N175" s="73" t="s">
        <v>11</v>
      </c>
    </row>
    <row r="176" spans="1:14">
      <c r="A176" s="66" t="s">
        <v>3102</v>
      </c>
      <c r="B176" s="70">
        <f>_xlfn.XLOOKUP(TBLFECHAS[[#This Row],[NOMBRE Y APELLIDO]],'[1]Temporales 2023'!$C$8:$C$102,'[1]Temporales 2023'!$F$8:$F$102)</f>
        <v>44743</v>
      </c>
      <c r="C176" s="70">
        <f>_xlfn.XLOOKUP(TBLFECHAS[[#This Row],[NOMBRE Y APELLIDO]],'[1]Temporales 2023'!$C$8:$C$102,'[1]Temporales 2023'!$G$8:$G$102)</f>
        <v>44927</v>
      </c>
      <c r="E176" s="66" t="s">
        <v>11</v>
      </c>
      <c r="F176" s="66" t="s">
        <v>556</v>
      </c>
      <c r="M176" s="72" t="s">
        <v>413</v>
      </c>
      <c r="N176" s="71" t="s">
        <v>11</v>
      </c>
    </row>
    <row r="177" spans="1:14">
      <c r="A177" s="66" t="s">
        <v>215</v>
      </c>
      <c r="B177" s="70">
        <v>44774</v>
      </c>
      <c r="C177" s="70">
        <v>44958</v>
      </c>
      <c r="E177" s="66" t="s">
        <v>11</v>
      </c>
      <c r="F177" s="66" t="s">
        <v>88</v>
      </c>
      <c r="M177" s="74" t="s">
        <v>488</v>
      </c>
      <c r="N177" s="73" t="s">
        <v>11</v>
      </c>
    </row>
    <row r="178" spans="1:14">
      <c r="A178" s="66" t="s">
        <v>3104</v>
      </c>
      <c r="B178" s="70">
        <v>44713</v>
      </c>
      <c r="C178" s="70">
        <v>44896</v>
      </c>
      <c r="E178" s="66" t="s">
        <v>11</v>
      </c>
      <c r="F178" s="66" t="s">
        <v>352</v>
      </c>
      <c r="M178" s="72" t="s">
        <v>424</v>
      </c>
      <c r="N178" s="71" t="s">
        <v>11</v>
      </c>
    </row>
    <row r="179" spans="1:14">
      <c r="A179" s="66" t="s">
        <v>3297</v>
      </c>
      <c r="B179" s="70">
        <v>44774</v>
      </c>
      <c r="C179" s="70">
        <v>44958</v>
      </c>
      <c r="E179" s="66" t="s">
        <v>11</v>
      </c>
      <c r="F179" s="66" t="s">
        <v>578</v>
      </c>
      <c r="M179" s="74" t="s">
        <v>451</v>
      </c>
      <c r="N179" s="73" t="s">
        <v>11</v>
      </c>
    </row>
    <row r="180" spans="1:14">
      <c r="E180" s="66" t="s">
        <v>11</v>
      </c>
      <c r="F180" s="66" t="s">
        <v>404</v>
      </c>
      <c r="M180" s="72" t="s">
        <v>546</v>
      </c>
      <c r="N180" s="71" t="s">
        <v>11</v>
      </c>
    </row>
    <row r="181" spans="1:14">
      <c r="E181" s="66" t="s">
        <v>11</v>
      </c>
      <c r="F181" s="66" t="s">
        <v>439</v>
      </c>
      <c r="M181" s="74" t="s">
        <v>371</v>
      </c>
      <c r="N181" s="73" t="s">
        <v>11</v>
      </c>
    </row>
    <row r="182" spans="1:14">
      <c r="E182" s="66" t="s">
        <v>11</v>
      </c>
      <c r="F182" s="66" t="s">
        <v>448</v>
      </c>
      <c r="M182" s="72" t="s">
        <v>422</v>
      </c>
      <c r="N182" s="71" t="s">
        <v>11</v>
      </c>
    </row>
    <row r="183" spans="1:14">
      <c r="E183" s="66" t="s">
        <v>11</v>
      </c>
      <c r="F183" s="66" t="s">
        <v>180</v>
      </c>
      <c r="M183" s="74" t="s">
        <v>459</v>
      </c>
      <c r="N183" s="73" t="s">
        <v>11</v>
      </c>
    </row>
    <row r="184" spans="1:14">
      <c r="E184" s="66" t="s">
        <v>11</v>
      </c>
      <c r="F184" s="66" t="s">
        <v>354</v>
      </c>
      <c r="M184" s="72" t="s">
        <v>609</v>
      </c>
      <c r="N184" s="71" t="s">
        <v>11</v>
      </c>
    </row>
    <row r="185" spans="1:14">
      <c r="E185" s="66" t="s">
        <v>11</v>
      </c>
      <c r="F185" s="66" t="s">
        <v>467</v>
      </c>
      <c r="M185" s="74" t="s">
        <v>611</v>
      </c>
      <c r="N185" s="73" t="s">
        <v>11</v>
      </c>
    </row>
    <row r="186" spans="1:14">
      <c r="E186" s="66" t="s">
        <v>11</v>
      </c>
      <c r="F186" s="66" t="s">
        <v>563</v>
      </c>
      <c r="M186" s="72" t="s">
        <v>616</v>
      </c>
      <c r="N186" s="71" t="s">
        <v>11</v>
      </c>
    </row>
    <row r="187" spans="1:14">
      <c r="E187" s="66" t="s">
        <v>11</v>
      </c>
      <c r="F187" s="66" t="s">
        <v>413</v>
      </c>
      <c r="M187" s="74" t="s">
        <v>614</v>
      </c>
      <c r="N187" s="73" t="s">
        <v>11</v>
      </c>
    </row>
    <row r="188" spans="1:14">
      <c r="E188" s="66" t="s">
        <v>11</v>
      </c>
      <c r="F188" s="66" t="s">
        <v>488</v>
      </c>
      <c r="M188" s="72" t="s">
        <v>197</v>
      </c>
      <c r="N188" s="71" t="s">
        <v>11</v>
      </c>
    </row>
    <row r="189" spans="1:14">
      <c r="E189" s="66" t="s">
        <v>11</v>
      </c>
      <c r="F189" s="66" t="s">
        <v>424</v>
      </c>
      <c r="M189" s="74" t="s">
        <v>1091</v>
      </c>
      <c r="N189" s="73" t="s">
        <v>11</v>
      </c>
    </row>
    <row r="190" spans="1:14">
      <c r="E190" s="66" t="s">
        <v>11</v>
      </c>
      <c r="F190" s="66" t="s">
        <v>451</v>
      </c>
      <c r="M190" s="72" t="s">
        <v>3107</v>
      </c>
      <c r="N190" s="71" t="s">
        <v>11</v>
      </c>
    </row>
    <row r="191" spans="1:14">
      <c r="E191" s="66" t="s">
        <v>11</v>
      </c>
      <c r="F191" s="66" t="s">
        <v>546</v>
      </c>
      <c r="M191" s="74" t="s">
        <v>201</v>
      </c>
      <c r="N191" s="73" t="s">
        <v>11</v>
      </c>
    </row>
    <row r="192" spans="1:14">
      <c r="E192" s="66" t="s">
        <v>11</v>
      </c>
      <c r="F192" s="66" t="s">
        <v>371</v>
      </c>
      <c r="M192" s="72" t="s">
        <v>685</v>
      </c>
      <c r="N192" s="71" t="s">
        <v>11</v>
      </c>
    </row>
    <row r="193" spans="5:14">
      <c r="E193" s="66" t="s">
        <v>11</v>
      </c>
      <c r="F193" s="66" t="s">
        <v>422</v>
      </c>
      <c r="M193" s="74" t="s">
        <v>92</v>
      </c>
      <c r="N193" s="73" t="s">
        <v>11</v>
      </c>
    </row>
    <row r="194" spans="5:14">
      <c r="E194" s="66" t="s">
        <v>11</v>
      </c>
      <c r="F194" s="66" t="s">
        <v>459</v>
      </c>
      <c r="M194" s="72" t="s">
        <v>597</v>
      </c>
      <c r="N194" s="71" t="s">
        <v>11</v>
      </c>
    </row>
    <row r="195" spans="5:14">
      <c r="E195" s="66" t="s">
        <v>11</v>
      </c>
      <c r="F195" s="66" t="s">
        <v>609</v>
      </c>
      <c r="M195" s="74" t="s">
        <v>599</v>
      </c>
      <c r="N195" s="73" t="s">
        <v>11</v>
      </c>
    </row>
    <row r="196" spans="5:14">
      <c r="E196" s="66" t="s">
        <v>11</v>
      </c>
      <c r="F196" s="66" t="s">
        <v>611</v>
      </c>
      <c r="M196" s="72" t="s">
        <v>341</v>
      </c>
      <c r="N196" s="71" t="s">
        <v>11</v>
      </c>
    </row>
    <row r="197" spans="5:14">
      <c r="E197" s="66" t="s">
        <v>11</v>
      </c>
      <c r="F197" s="66" t="s">
        <v>616</v>
      </c>
      <c r="M197" s="74" t="s">
        <v>303</v>
      </c>
      <c r="N197" s="73" t="s">
        <v>11</v>
      </c>
    </row>
    <row r="198" spans="5:14">
      <c r="E198" s="66" t="s">
        <v>11</v>
      </c>
      <c r="F198" s="66" t="s">
        <v>614</v>
      </c>
      <c r="M198" s="72" t="s">
        <v>339</v>
      </c>
      <c r="N198" s="71" t="s">
        <v>11</v>
      </c>
    </row>
    <row r="199" spans="5:14">
      <c r="E199" s="66" t="s">
        <v>11</v>
      </c>
      <c r="F199" s="66" t="s">
        <v>197</v>
      </c>
      <c r="M199" s="74" t="s">
        <v>207</v>
      </c>
      <c r="N199" s="73" t="s">
        <v>11</v>
      </c>
    </row>
    <row r="200" spans="5:14">
      <c r="E200" s="66" t="s">
        <v>11</v>
      </c>
      <c r="F200" s="66" t="s">
        <v>1091</v>
      </c>
      <c r="M200" s="72" t="s">
        <v>121</v>
      </c>
      <c r="N200" s="71" t="s">
        <v>11</v>
      </c>
    </row>
    <row r="201" spans="5:14">
      <c r="E201" s="66" t="s">
        <v>11</v>
      </c>
      <c r="F201" s="66" t="s">
        <v>3107</v>
      </c>
      <c r="M201" s="74" t="s">
        <v>109</v>
      </c>
      <c r="N201" s="73" t="s">
        <v>11</v>
      </c>
    </row>
    <row r="202" spans="5:14">
      <c r="E202" s="66" t="s">
        <v>11</v>
      </c>
      <c r="F202" s="66" t="s">
        <v>201</v>
      </c>
      <c r="M202" s="72" t="s">
        <v>1175</v>
      </c>
      <c r="N202" s="71" t="s">
        <v>11</v>
      </c>
    </row>
    <row r="203" spans="5:14">
      <c r="E203" s="66" t="s">
        <v>11</v>
      </c>
      <c r="F203" s="66" t="s">
        <v>685</v>
      </c>
      <c r="M203" s="77" t="s">
        <v>687</v>
      </c>
      <c r="N203" s="78" t="s">
        <v>11</v>
      </c>
    </row>
    <row r="204" spans="5:14">
      <c r="E204" s="66" t="s">
        <v>11</v>
      </c>
      <c r="F204" s="66" t="s">
        <v>92</v>
      </c>
    </row>
    <row r="205" spans="5:14">
      <c r="E205" s="66" t="s">
        <v>11</v>
      </c>
      <c r="F205" s="66" t="s">
        <v>597</v>
      </c>
    </row>
    <row r="206" spans="5:14">
      <c r="E206" s="66" t="s">
        <v>11</v>
      </c>
      <c r="F206" s="66" t="s">
        <v>599</v>
      </c>
    </row>
    <row r="207" spans="5:14">
      <c r="E207" s="66" t="s">
        <v>11</v>
      </c>
      <c r="F207" s="66" t="s">
        <v>341</v>
      </c>
    </row>
    <row r="208" spans="5:14">
      <c r="E208" s="66" t="s">
        <v>11</v>
      </c>
      <c r="F208" s="66" t="s">
        <v>303</v>
      </c>
    </row>
    <row r="209" spans="5:6">
      <c r="E209" s="66" t="s">
        <v>11</v>
      </c>
      <c r="F209" s="66" t="s">
        <v>339</v>
      </c>
    </row>
    <row r="210" spans="5:6">
      <c r="E210" s="66" t="s">
        <v>11</v>
      </c>
      <c r="F210" s="66" t="s">
        <v>207</v>
      </c>
    </row>
    <row r="211" spans="5:6">
      <c r="E211" s="66" t="s">
        <v>11</v>
      </c>
      <c r="F211" s="66" t="s">
        <v>121</v>
      </c>
    </row>
    <row r="212" spans="5:6">
      <c r="E212" s="66" t="s">
        <v>11</v>
      </c>
      <c r="F212" s="66" t="s">
        <v>109</v>
      </c>
    </row>
    <row r="213" spans="5:6">
      <c r="E213" s="66" t="s">
        <v>11</v>
      </c>
      <c r="F213" s="66" t="s">
        <v>1175</v>
      </c>
    </row>
    <row r="214" spans="5:6">
      <c r="E214" s="66" t="s">
        <v>11</v>
      </c>
      <c r="F214" s="66" t="s">
        <v>687</v>
      </c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364"/>
  <sheetViews>
    <sheetView workbookViewId="0">
      <pane xSplit="5" ySplit="3" topLeftCell="G1002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1.85546875" customWidth="1"/>
    <col min="2" max="2" width="12.5703125" customWidth="1"/>
    <col min="3" max="3" width="4.5703125" customWidth="1"/>
    <col min="4" max="4" width="12" bestFit="1" customWidth="1"/>
    <col min="5" max="5" width="41.5703125" bestFit="1" customWidth="1"/>
    <col min="6" max="6" width="34.7109375" bestFit="1" customWidth="1"/>
    <col min="7" max="7" width="47.140625" bestFit="1" customWidth="1"/>
    <col min="8" max="9" width="47.140625" customWidth="1"/>
    <col min="10" max="10" width="36.42578125" bestFit="1" customWidth="1"/>
    <col min="11" max="11" width="36.42578125" style="20" customWidth="1"/>
    <col min="12" max="12" width="36.42578125" customWidth="1"/>
    <col min="13" max="13" width="11.5703125" bestFit="1" customWidth="1"/>
    <col min="14" max="14" width="23.42578125" bestFit="1" customWidth="1"/>
    <col min="15" max="16" width="9.5703125" bestFit="1" customWidth="1"/>
    <col min="17" max="17" width="16.5703125" bestFit="1" customWidth="1"/>
    <col min="18" max="18" width="11.5703125" bestFit="1" customWidth="1"/>
    <col min="19" max="19" width="11.85546875" customWidth="1"/>
    <col min="20" max="20" width="20.42578125" bestFit="1" customWidth="1"/>
  </cols>
  <sheetData>
    <row r="1" spans="1:20" ht="53.25" customHeight="1"/>
    <row r="3" spans="1:20">
      <c r="A3" s="43" t="s">
        <v>3143</v>
      </c>
      <c r="B3" s="43" t="s">
        <v>2008</v>
      </c>
      <c r="C3" s="43" t="s">
        <v>3154</v>
      </c>
      <c r="D3" s="43" t="s">
        <v>3144</v>
      </c>
      <c r="E3" s="43" t="s">
        <v>1674</v>
      </c>
      <c r="F3" s="43" t="s">
        <v>2</v>
      </c>
      <c r="G3" s="43" t="s">
        <v>1751</v>
      </c>
      <c r="H3" s="43" t="s">
        <v>3344</v>
      </c>
      <c r="I3" s="43" t="s">
        <v>3342</v>
      </c>
      <c r="J3" s="43" t="s">
        <v>1753</v>
      </c>
      <c r="K3" s="53" t="s">
        <v>1035</v>
      </c>
      <c r="L3" s="52" t="s">
        <v>1036</v>
      </c>
      <c r="M3" s="43" t="s">
        <v>2041</v>
      </c>
      <c r="N3" s="43" t="s">
        <v>3</v>
      </c>
      <c r="O3" s="43" t="s">
        <v>4</v>
      </c>
      <c r="P3" s="43" t="s">
        <v>5</v>
      </c>
      <c r="Q3" s="43" t="s">
        <v>1668</v>
      </c>
      <c r="R3" s="43" t="s">
        <v>2042</v>
      </c>
      <c r="S3" s="43" t="s">
        <v>3296</v>
      </c>
      <c r="T3" s="43" t="s">
        <v>3295</v>
      </c>
    </row>
    <row r="4" spans="1:20">
      <c r="A4" s="57" t="s">
        <v>3113</v>
      </c>
      <c r="B4" s="57" t="s">
        <v>3145</v>
      </c>
      <c r="C4" s="57" t="s">
        <v>3155</v>
      </c>
      <c r="D4" s="57" t="s">
        <v>2228</v>
      </c>
      <c r="E4" s="57" t="str">
        <f>_xlfn.XLOOKUP(Tabla20[[#This Row],[cedula]],TMODELO[Numero Documento],TMODELO[Empleado])</f>
        <v>MILAGROS CONSUELO DE LA ALTAGR GERMAN OLALLA</v>
      </c>
      <c r="F4" s="57" t="s">
        <v>1625</v>
      </c>
      <c r="G4" s="57" t="str">
        <f>_xlfn.XLOOKUP(Tabla20[[#This Row],[cedula]],TMODELO[Numero Documento],TMODELO[Lugar Funciones])</f>
        <v>MINISTERIO DE CULTURA</v>
      </c>
      <c r="H4" s="65" t="str">
        <f>_xlfn.XLOOKUP(Tabla20[[#This Row],[cedula]],TCARRERA[CEDULA],TCARRERA[CATEGORIA DEL SERVIDOR],"")</f>
        <v/>
      </c>
      <c r="I4" s="65"/>
      <c r="J4" s="44" t="str">
        <f>IF(Tabla20[[#This Row],[CARRERA]]&lt;&gt;"",Tabla20[[#This Row],[CARRERA]],IF(Tabla20[[#This Row],[Columna1]]&lt;&gt;"",Tabla20[[#This Row],[Columna1]],""))</f>
        <v/>
      </c>
      <c r="K4" s="56" t="str">
        <f>IF(Tabla20[[#This Row],[TIPO]]="Temporales",_xlfn.XLOOKUP(Tabla20[[#This Row],[NOMBRE Y APELLIDO]],TBLFECHAS[NOMBRE Y APELLIDO],TBLFECHAS[DESDE]),"")</f>
        <v/>
      </c>
      <c r="L4" s="56" t="str">
        <f>IF(Tabla20[[#This Row],[TIPO]]="Temporales",_xlfn.XLOOKUP(Tabla20[[#This Row],[NOMBRE Y APELLIDO]],TBLFECHAS[NOMBRE Y APELLIDO],TBLFECHAS[HASTA]),"")</f>
        <v/>
      </c>
      <c r="M4" s="58">
        <v>300000</v>
      </c>
      <c r="N4" s="61">
        <v>0</v>
      </c>
      <c r="O4" s="59">
        <v>4943.8</v>
      </c>
      <c r="P4" s="59">
        <v>8610</v>
      </c>
      <c r="Q4" s="59">
        <f>Tabla20[[#This Row],[sbruto]]-SUM(Tabla20[[#This Row],[ISR]:[AFP]])-Tabla20[[#This Row],[sneto]]</f>
        <v>2025</v>
      </c>
      <c r="R4" s="59">
        <v>284421.2</v>
      </c>
      <c r="S4" s="47" t="str">
        <f>_xlfn.XLOOKUP(Tabla20[[#This Row],[cedula]],TMODELO[Numero Documento],TMODELO[gen])</f>
        <v>F</v>
      </c>
      <c r="T4" s="57" t="str">
        <f>_xlfn.XLOOKUP(Tabla20[[#This Row],[cedula]],TMODELO[Numero Documento],TMODELO[Lugar Funciones Codigo])</f>
        <v>01.83</v>
      </c>
    </row>
    <row r="5" spans="1:20">
      <c r="A5" s="57" t="s">
        <v>3113</v>
      </c>
      <c r="B5" s="57" t="s">
        <v>3145</v>
      </c>
      <c r="C5" s="57" t="s">
        <v>3155</v>
      </c>
      <c r="D5" s="57" t="s">
        <v>2941</v>
      </c>
      <c r="E5" s="57" t="str">
        <f>_xlfn.XLOOKUP(Tabla20[[#This Row],[cedula]],TMODELO[Numero Documento],TMODELO[Empleado])</f>
        <v>YELTSIN DANIEL SANCHEZ MORENO</v>
      </c>
      <c r="F5" s="57" t="s">
        <v>3308</v>
      </c>
      <c r="G5" s="57" t="str">
        <f>_xlfn.XLOOKUP(Tabla20[[#This Row],[cedula]],TMODELO[Numero Documento],TMODELO[Lugar Funciones])</f>
        <v>MINISTERIO DE CULTURA</v>
      </c>
      <c r="H5" s="57" t="str">
        <f>_xlfn.XLOOKUP(Tabla20[[#This Row],[cedula]],TCARRERA[CEDULA],TCARRERA[CATEGORIA DEL SERVIDOR],"")</f>
        <v/>
      </c>
      <c r="I5" s="65"/>
      <c r="J5" s="41" t="str">
        <f>IF(Tabla20[[#This Row],[CARRERA]]&lt;&gt;"",Tabla20[[#This Row],[CARRERA]],IF(Tabla20[[#This Row],[Columna1]]&lt;&gt;"",Tabla20[[#This Row],[Columna1]],""))</f>
        <v/>
      </c>
      <c r="K5" s="55" t="str">
        <f>IF(Tabla20[[#This Row],[TIPO]]="Temporales",_xlfn.XLOOKUP(Tabla20[[#This Row],[NOMBRE Y APELLIDO]],TBLFECHAS[NOMBRE Y APELLIDO],TBLFECHAS[DESDE]),"")</f>
        <v/>
      </c>
      <c r="L5" s="55" t="str">
        <f>IF(Tabla20[[#This Row],[TIPO]]="Temporales",_xlfn.XLOOKUP(Tabla20[[#This Row],[NOMBRE Y APELLIDO]],TBLFECHAS[NOMBRE Y APELLIDO],TBLFECHAS[HASTA]),"")</f>
        <v/>
      </c>
      <c r="M5" s="58">
        <v>200000</v>
      </c>
      <c r="N5" s="63">
        <v>0</v>
      </c>
      <c r="O5" s="59">
        <v>4943.8</v>
      </c>
      <c r="P5" s="59">
        <v>5740</v>
      </c>
      <c r="Q5" s="59">
        <f>Tabla20[[#This Row],[sbruto]]-SUM(Tabla20[[#This Row],[ISR]:[AFP]])-Tabla20[[#This Row],[sneto]]</f>
        <v>25</v>
      </c>
      <c r="R5" s="59">
        <v>189291.2</v>
      </c>
      <c r="S5" s="48" t="str">
        <f>_xlfn.XLOOKUP(Tabla20[[#This Row],[cedula]],TMODELO[Numero Documento],TMODELO[gen])</f>
        <v>M</v>
      </c>
      <c r="T5" s="45" t="str">
        <f>_xlfn.XLOOKUP(Tabla20[[#This Row],[cedula]],TMODELO[Numero Documento],TMODELO[Lugar Funciones Codigo])</f>
        <v>01.83</v>
      </c>
    </row>
    <row r="6" spans="1:20">
      <c r="A6" s="57" t="s">
        <v>3113</v>
      </c>
      <c r="B6" s="57" t="s">
        <v>3145</v>
      </c>
      <c r="C6" s="57" t="s">
        <v>3155</v>
      </c>
      <c r="D6" s="57" t="s">
        <v>2147</v>
      </c>
      <c r="E6" s="57" t="str">
        <f>_xlfn.XLOOKUP(Tabla20[[#This Row],[cedula]],TMODELO[Numero Documento],TMODELO[Empleado])</f>
        <v>HENRY ARTURO MERCEDES VALES</v>
      </c>
      <c r="F6" s="57" t="s">
        <v>783</v>
      </c>
      <c r="G6" s="57" t="str">
        <f>_xlfn.XLOOKUP(Tabla20[[#This Row],[cedula]],TMODELO[Numero Documento],TMODELO[Lugar Funciones])</f>
        <v>MINISTERIO DE CULTURA</v>
      </c>
      <c r="H6" s="57" t="str">
        <f>_xlfn.XLOOKUP(Tabla20[[#This Row],[cedula]],TCARRERA[CEDULA],TCARRERA[CATEGORIA DEL SERVIDOR],"")</f>
        <v/>
      </c>
      <c r="I6" s="65"/>
      <c r="J6" s="41" t="str">
        <f>IF(Tabla20[[#This Row],[CARRERA]]&lt;&gt;"",Tabla20[[#This Row],[CARRERA]],IF(Tabla20[[#This Row],[Columna1]]&lt;&gt;"",Tabla20[[#This Row],[Columna1]],""))</f>
        <v/>
      </c>
      <c r="K6" s="55" t="str">
        <f>IF(Tabla20[[#This Row],[TIPO]]="Temporales",_xlfn.XLOOKUP(Tabla20[[#This Row],[NOMBRE Y APELLIDO]],TBLFECHAS[NOMBRE Y APELLIDO],TBLFECHAS[DESDE]),"")</f>
        <v/>
      </c>
      <c r="L6" s="55" t="str">
        <f>IF(Tabla20[[#This Row],[TIPO]]="Temporales",_xlfn.XLOOKUP(Tabla20[[#This Row],[NOMBRE Y APELLIDO]],TBLFECHAS[NOMBRE Y APELLIDO],TBLFECHAS[HASTA]),"")</f>
        <v/>
      </c>
      <c r="M6" s="58">
        <v>180000</v>
      </c>
      <c r="N6" s="60">
        <v>0</v>
      </c>
      <c r="O6" s="59">
        <v>4943.8</v>
      </c>
      <c r="P6" s="59">
        <v>5166</v>
      </c>
      <c r="Q6" s="59">
        <f>Tabla20[[#This Row],[sbruto]]-SUM(Tabla20[[#This Row],[ISR]:[AFP]])-Tabla20[[#This Row],[sneto]]</f>
        <v>25</v>
      </c>
      <c r="R6" s="59">
        <v>169865.2</v>
      </c>
      <c r="S6" s="45" t="str">
        <f>_xlfn.XLOOKUP(Tabla20[[#This Row],[cedula]],TMODELO[Numero Documento],TMODELO[gen])</f>
        <v>M</v>
      </c>
      <c r="T6" s="45" t="str">
        <f>_xlfn.XLOOKUP(Tabla20[[#This Row],[cedula]],TMODELO[Numero Documento],TMODELO[Lugar Funciones Codigo])</f>
        <v>01.83</v>
      </c>
    </row>
    <row r="7" spans="1:20">
      <c r="A7" s="57" t="s">
        <v>3113</v>
      </c>
      <c r="B7" s="57" t="s">
        <v>3145</v>
      </c>
      <c r="C7" s="57" t="s">
        <v>3155</v>
      </c>
      <c r="D7" s="57" t="s">
        <v>2070</v>
      </c>
      <c r="E7" s="57" t="str">
        <f>_xlfn.XLOOKUP(Tabla20[[#This Row],[cedula]],TMODELO[Numero Documento],TMODELO[Empleado])</f>
        <v>BEATRIZ FERRER RODRIGUEZ</v>
      </c>
      <c r="F7" s="57" t="s">
        <v>102</v>
      </c>
      <c r="G7" s="57" t="str">
        <f>_xlfn.XLOOKUP(Tabla20[[#This Row],[cedula]],TMODELO[Numero Documento],TMODELO[Lugar Funciones])</f>
        <v>MINISTERIO DE CULTURA</v>
      </c>
      <c r="H7" s="57" t="str">
        <f>_xlfn.XLOOKUP(Tabla20[[#This Row],[cedula]],TCARRERA[CEDULA],TCARRERA[CATEGORIA DEL SERVIDOR],"")</f>
        <v/>
      </c>
      <c r="I7" s="65"/>
      <c r="J7" s="41" t="str">
        <f>IF(Tabla20[[#This Row],[CARRERA]]&lt;&gt;"",Tabla20[[#This Row],[CARRERA]],IF(Tabla20[[#This Row],[Columna1]]&lt;&gt;"",Tabla20[[#This Row],[Columna1]],""))</f>
        <v/>
      </c>
      <c r="K7" s="55" t="str">
        <f>IF(Tabla20[[#This Row],[TIPO]]="Temporales",_xlfn.XLOOKUP(Tabla20[[#This Row],[NOMBRE Y APELLIDO]],TBLFECHAS[NOMBRE Y APELLIDO],TBLFECHAS[DESDE]),"")</f>
        <v/>
      </c>
      <c r="L7" s="55" t="str">
        <f>IF(Tabla20[[#This Row],[TIPO]]="Temporales",_xlfn.XLOOKUP(Tabla20[[#This Row],[NOMBRE Y APELLIDO]],TBLFECHAS[NOMBRE Y APELLIDO],TBLFECHAS[HASTA]),"")</f>
        <v/>
      </c>
      <c r="M7" s="58">
        <v>180000</v>
      </c>
      <c r="N7" s="63">
        <v>0</v>
      </c>
      <c r="O7" s="61">
        <v>4943.8</v>
      </c>
      <c r="P7" s="61">
        <v>5166</v>
      </c>
      <c r="Q7" s="61">
        <f>Tabla20[[#This Row],[sbruto]]-SUM(Tabla20[[#This Row],[ISR]:[AFP]])-Tabla20[[#This Row],[sneto]]</f>
        <v>1025</v>
      </c>
      <c r="R7" s="61">
        <v>168865.2</v>
      </c>
      <c r="S7" s="45" t="str">
        <f>_xlfn.XLOOKUP(Tabla20[[#This Row],[cedula]],TMODELO[Numero Documento],TMODELO[gen])</f>
        <v>F</v>
      </c>
      <c r="T7" s="45" t="str">
        <f>_xlfn.XLOOKUP(Tabla20[[#This Row],[cedula]],TMODELO[Numero Documento],TMODELO[Lugar Funciones Codigo])</f>
        <v>01.83</v>
      </c>
    </row>
    <row r="8" spans="1:20">
      <c r="A8" s="57" t="s">
        <v>3113</v>
      </c>
      <c r="B8" s="57" t="s">
        <v>3145</v>
      </c>
      <c r="C8" s="57" t="s">
        <v>3155</v>
      </c>
      <c r="D8" s="57" t="s">
        <v>2274</v>
      </c>
      <c r="E8" s="57" t="str">
        <f>_xlfn.XLOOKUP(Tabla20[[#This Row],[cedula]],TMODELO[Numero Documento],TMODELO[Empleado])</f>
        <v>REYNOLDS EMMANUEL ANDUJAR MENDEZ</v>
      </c>
      <c r="F8" s="57" t="s">
        <v>1199</v>
      </c>
      <c r="G8" s="57" t="str">
        <f>_xlfn.XLOOKUP(Tabla20[[#This Row],[cedula]],TMODELO[Numero Documento],TMODELO[Lugar Funciones])</f>
        <v>MINISTERIO DE CULTURA</v>
      </c>
      <c r="H8" s="57" t="str">
        <f>_xlfn.XLOOKUP(Tabla20[[#This Row],[cedula]],TCARRERA[CEDULA],TCARRERA[CATEGORIA DEL SERVIDOR],"")</f>
        <v/>
      </c>
      <c r="I8" s="65"/>
      <c r="J8" s="41" t="str">
        <f>IF(Tabla20[[#This Row],[CARRERA]]&lt;&gt;"",Tabla20[[#This Row],[CARRERA]],IF(Tabla20[[#This Row],[Columna1]]&lt;&gt;"",Tabla20[[#This Row],[Columna1]],""))</f>
        <v/>
      </c>
      <c r="K8" s="55" t="str">
        <f>IF(Tabla20[[#This Row],[TIPO]]="Temporales",_xlfn.XLOOKUP(Tabla20[[#This Row],[NOMBRE Y APELLIDO]],TBLFECHAS[NOMBRE Y APELLIDO],TBLFECHAS[DESDE]),"")</f>
        <v/>
      </c>
      <c r="L8" s="55" t="str">
        <f>IF(Tabla20[[#This Row],[TIPO]]="Temporales",_xlfn.XLOOKUP(Tabla20[[#This Row],[NOMBRE Y APELLIDO]],TBLFECHAS[NOMBRE Y APELLIDO],TBLFECHAS[HASTA]),"")</f>
        <v/>
      </c>
      <c r="M8" s="58">
        <v>175000</v>
      </c>
      <c r="N8" s="62">
        <v>0</v>
      </c>
      <c r="O8" s="61">
        <v>4943.8</v>
      </c>
      <c r="P8" s="61">
        <v>5022.5</v>
      </c>
      <c r="Q8" s="61">
        <f>Tabla20[[#This Row],[sbruto]]-SUM(Tabla20[[#This Row],[ISR]:[AFP]])-Tabla20[[#This Row],[sneto]]</f>
        <v>25</v>
      </c>
      <c r="R8" s="61">
        <v>165008.70000000001</v>
      </c>
      <c r="S8" s="45" t="str">
        <f>_xlfn.XLOOKUP(Tabla20[[#This Row],[cedula]],TMODELO[Numero Documento],TMODELO[gen])</f>
        <v>M</v>
      </c>
      <c r="T8" s="45" t="str">
        <f>_xlfn.XLOOKUP(Tabla20[[#This Row],[cedula]],TMODELO[Numero Documento],TMODELO[Lugar Funciones Codigo])</f>
        <v>01.83</v>
      </c>
    </row>
    <row r="9" spans="1:20">
      <c r="A9" s="57" t="s">
        <v>3113</v>
      </c>
      <c r="B9" s="57" t="s">
        <v>3145</v>
      </c>
      <c r="C9" s="57" t="s">
        <v>3155</v>
      </c>
      <c r="D9" s="57" t="s">
        <v>2209</v>
      </c>
      <c r="E9" s="57" t="str">
        <f>_xlfn.XLOOKUP(Tabla20[[#This Row],[cedula]],TMODELO[Numero Documento],TMODELO[Empleado])</f>
        <v>MANUEL DE JESUS NUÑEZ ASENCIO</v>
      </c>
      <c r="F9" s="57" t="s">
        <v>1093</v>
      </c>
      <c r="G9" s="57" t="str">
        <f>_xlfn.XLOOKUP(Tabla20[[#This Row],[cedula]],TMODELO[Numero Documento],TMODELO[Lugar Funciones])</f>
        <v>MINISTERIO DE CULTURA</v>
      </c>
      <c r="H9" s="57" t="str">
        <f>_xlfn.XLOOKUP(Tabla20[[#This Row],[cedula]],TCARRERA[CEDULA],TCARRERA[CATEGORIA DEL SERVIDOR],"")</f>
        <v/>
      </c>
      <c r="I9" s="65"/>
      <c r="J9" s="41" t="str">
        <f>IF(Tabla20[[#This Row],[CARRERA]]&lt;&gt;"",Tabla20[[#This Row],[CARRERA]],IF(Tabla20[[#This Row],[Columna1]]&lt;&gt;"",Tabla20[[#This Row],[Columna1]],""))</f>
        <v/>
      </c>
      <c r="K9" s="55" t="str">
        <f>IF(Tabla20[[#This Row],[TIPO]]="Temporales",_xlfn.XLOOKUP(Tabla20[[#This Row],[NOMBRE Y APELLIDO]],TBLFECHAS[NOMBRE Y APELLIDO],TBLFECHAS[DESDE]),"")</f>
        <v/>
      </c>
      <c r="L9" s="55" t="str">
        <f>IF(Tabla20[[#This Row],[TIPO]]="Temporales",_xlfn.XLOOKUP(Tabla20[[#This Row],[NOMBRE Y APELLIDO]],TBLFECHAS[NOMBRE Y APELLIDO],TBLFECHAS[HASTA]),"")</f>
        <v/>
      </c>
      <c r="M9" s="58">
        <v>150000</v>
      </c>
      <c r="N9" s="60">
        <v>0</v>
      </c>
      <c r="O9" s="61">
        <v>4560</v>
      </c>
      <c r="P9" s="61">
        <v>4305</v>
      </c>
      <c r="Q9" s="61">
        <f>Tabla20[[#This Row],[sbruto]]-SUM(Tabla20[[#This Row],[ISR]:[AFP]])-Tabla20[[#This Row],[sneto]]</f>
        <v>2725.2399999999907</v>
      </c>
      <c r="R9" s="61">
        <v>138409.76</v>
      </c>
      <c r="S9" s="45" t="str">
        <f>_xlfn.XLOOKUP(Tabla20[[#This Row],[cedula]],TMODELO[Numero Documento],TMODELO[gen])</f>
        <v>M</v>
      </c>
      <c r="T9" s="45" t="str">
        <f>_xlfn.XLOOKUP(Tabla20[[#This Row],[cedula]],TMODELO[Numero Documento],TMODELO[Lugar Funciones Codigo])</f>
        <v>01.83</v>
      </c>
    </row>
    <row r="10" spans="1:20">
      <c r="A10" s="57" t="s">
        <v>3113</v>
      </c>
      <c r="B10" s="57" t="s">
        <v>3145</v>
      </c>
      <c r="C10" s="57" t="s">
        <v>3155</v>
      </c>
      <c r="D10" s="57" t="s">
        <v>2192</v>
      </c>
      <c r="E10" s="57" t="str">
        <f>_xlfn.XLOOKUP(Tabla20[[#This Row],[cedula]],TMODELO[Numero Documento],TMODELO[Empleado])</f>
        <v>LAURA MARGARITA KHOURI CUOMO</v>
      </c>
      <c r="F10" s="57" t="s">
        <v>32</v>
      </c>
      <c r="G10" s="57" t="str">
        <f>_xlfn.XLOOKUP(Tabla20[[#This Row],[cedula]],TMODELO[Numero Documento],TMODELO[Lugar Funciones])</f>
        <v>MINISTERIO DE CULTURA</v>
      </c>
      <c r="H10" s="57" t="str">
        <f>_xlfn.XLOOKUP(Tabla20[[#This Row],[cedula]],TCARRERA[CEDULA],TCARRERA[CATEGORIA DEL SERVIDOR],"")</f>
        <v/>
      </c>
      <c r="I10" s="65"/>
      <c r="J10" s="41" t="str">
        <f>IF(Tabla20[[#This Row],[CARRERA]]&lt;&gt;"",Tabla20[[#This Row],[CARRERA]],IF(Tabla20[[#This Row],[Columna1]]&lt;&gt;"",Tabla20[[#This Row],[Columna1]],""))</f>
        <v/>
      </c>
      <c r="K10" s="55" t="str">
        <f>IF(Tabla20[[#This Row],[TIPO]]="Temporales",_xlfn.XLOOKUP(Tabla20[[#This Row],[NOMBRE Y APELLIDO]],TBLFECHAS[NOMBRE Y APELLIDO],TBLFECHAS[DESDE]),"")</f>
        <v/>
      </c>
      <c r="L10" s="55" t="str">
        <f>IF(Tabla20[[#This Row],[TIPO]]="Temporales",_xlfn.XLOOKUP(Tabla20[[#This Row],[NOMBRE Y APELLIDO]],TBLFECHAS[NOMBRE Y APELLIDO],TBLFECHAS[HASTA]),"")</f>
        <v/>
      </c>
      <c r="M10" s="58">
        <v>145000</v>
      </c>
      <c r="N10" s="61">
        <v>0</v>
      </c>
      <c r="O10" s="61">
        <v>4408</v>
      </c>
      <c r="P10" s="61">
        <v>4161.5</v>
      </c>
      <c r="Q10" s="61">
        <f>Tabla20[[#This Row],[sbruto]]-SUM(Tabla20[[#This Row],[ISR]:[AFP]])-Tabla20[[#This Row],[sneto]]</f>
        <v>425</v>
      </c>
      <c r="R10" s="61">
        <v>136005.5</v>
      </c>
      <c r="S10" s="45" t="str">
        <f>_xlfn.XLOOKUP(Tabla20[[#This Row],[cedula]],TMODELO[Numero Documento],TMODELO[gen])</f>
        <v>F</v>
      </c>
      <c r="T10" s="49" t="str">
        <f>_xlfn.XLOOKUP(Tabla20[[#This Row],[cedula]],TMODELO[Numero Documento],TMODELO[Lugar Funciones Codigo])</f>
        <v>01.83</v>
      </c>
    </row>
    <row r="11" spans="1:20">
      <c r="A11" s="57" t="s">
        <v>3113</v>
      </c>
      <c r="B11" s="57" t="s">
        <v>3145</v>
      </c>
      <c r="C11" s="57" t="s">
        <v>3155</v>
      </c>
      <c r="D11" s="57" t="s">
        <v>2280</v>
      </c>
      <c r="E11" s="57" t="str">
        <f>_xlfn.XLOOKUP(Tabla20[[#This Row],[cedula]],TMODELO[Numero Documento],TMODELO[Empleado])</f>
        <v>RUBEN TASCON BEDOYA</v>
      </c>
      <c r="F11" s="57" t="s">
        <v>1199</v>
      </c>
      <c r="G11" s="57" t="str">
        <f>_xlfn.XLOOKUP(Tabla20[[#This Row],[cedula]],TMODELO[Numero Documento],TMODELO[Lugar Funciones])</f>
        <v>MINISTERIO DE CULTURA</v>
      </c>
      <c r="H11" s="57" t="str">
        <f>_xlfn.XLOOKUP(Tabla20[[#This Row],[cedula]],TCARRERA[CEDULA],TCARRERA[CATEGORIA DEL SERVIDOR],"")</f>
        <v/>
      </c>
      <c r="I11" s="65"/>
      <c r="J11" s="41" t="str">
        <f>IF(Tabla20[[#This Row],[CARRERA]]&lt;&gt;"",Tabla20[[#This Row],[CARRERA]],IF(Tabla20[[#This Row],[Columna1]]&lt;&gt;"",Tabla20[[#This Row],[Columna1]],""))</f>
        <v/>
      </c>
      <c r="K11" s="55" t="str">
        <f>IF(Tabla20[[#This Row],[TIPO]]="Temporales",_xlfn.XLOOKUP(Tabla20[[#This Row],[NOMBRE Y APELLIDO]],TBLFECHAS[NOMBRE Y APELLIDO],TBLFECHAS[DESDE]),"")</f>
        <v/>
      </c>
      <c r="L11" s="55" t="str">
        <f>IF(Tabla20[[#This Row],[TIPO]]="Temporales",_xlfn.XLOOKUP(Tabla20[[#This Row],[NOMBRE Y APELLIDO]],TBLFECHAS[NOMBRE Y APELLIDO],TBLFECHAS[HASTA]),"")</f>
        <v/>
      </c>
      <c r="M11" s="58">
        <v>145000</v>
      </c>
      <c r="N11" s="60">
        <v>0</v>
      </c>
      <c r="O11" s="59">
        <v>4408</v>
      </c>
      <c r="P11" s="59">
        <v>4161.5</v>
      </c>
      <c r="Q11" s="59">
        <f>Tabla20[[#This Row],[sbruto]]-SUM(Tabla20[[#This Row],[ISR]:[AFP]])-Tabla20[[#This Row],[sneto]]</f>
        <v>25</v>
      </c>
      <c r="R11" s="59">
        <v>136405.5</v>
      </c>
      <c r="S11" s="45" t="str">
        <f>_xlfn.XLOOKUP(Tabla20[[#This Row],[cedula]],TMODELO[Numero Documento],TMODELO[gen])</f>
        <v>M</v>
      </c>
      <c r="T11" s="49" t="str">
        <f>_xlfn.XLOOKUP(Tabla20[[#This Row],[cedula]],TMODELO[Numero Documento],TMODELO[Lugar Funciones Codigo])</f>
        <v>01.83</v>
      </c>
    </row>
    <row r="12" spans="1:20">
      <c r="A12" s="57" t="s">
        <v>3113</v>
      </c>
      <c r="B12" s="57" t="s">
        <v>3145</v>
      </c>
      <c r="C12" s="57" t="s">
        <v>3155</v>
      </c>
      <c r="D12" s="57" t="s">
        <v>2301</v>
      </c>
      <c r="E12" s="57" t="str">
        <f>_xlfn.XLOOKUP(Tabla20[[#This Row],[cedula]],TMODELO[Numero Documento],TMODELO[Empleado])</f>
        <v>VICTOR MANUEL REYES PEÑA</v>
      </c>
      <c r="F12" s="57" t="s">
        <v>132</v>
      </c>
      <c r="G12" s="57" t="str">
        <f>_xlfn.XLOOKUP(Tabla20[[#This Row],[cedula]],TMODELO[Numero Documento],TMODELO[Lugar Funciones])</f>
        <v>MINISTERIO DE CULTURA</v>
      </c>
      <c r="H12" s="57" t="str">
        <f>_xlfn.XLOOKUP(Tabla20[[#This Row],[cedula]],TCARRERA[CEDULA],TCARRERA[CATEGORIA DEL SERVIDOR],"")</f>
        <v/>
      </c>
      <c r="I12" s="65"/>
      <c r="J12" s="41" t="str">
        <f>IF(Tabla20[[#This Row],[CARRERA]]&lt;&gt;"",Tabla20[[#This Row],[CARRERA]],IF(Tabla20[[#This Row],[Columna1]]&lt;&gt;"",Tabla20[[#This Row],[Columna1]],""))</f>
        <v/>
      </c>
      <c r="K12" s="55" t="str">
        <f>IF(Tabla20[[#This Row],[TIPO]]="Temporales",_xlfn.XLOOKUP(Tabla20[[#This Row],[NOMBRE Y APELLIDO]],TBLFECHAS[NOMBRE Y APELLIDO],TBLFECHAS[DESDE]),"")</f>
        <v/>
      </c>
      <c r="L12" s="55" t="str">
        <f>IF(Tabla20[[#This Row],[TIPO]]="Temporales",_xlfn.XLOOKUP(Tabla20[[#This Row],[NOMBRE Y APELLIDO]],TBLFECHAS[NOMBRE Y APELLIDO],TBLFECHAS[HASTA]),"")</f>
        <v/>
      </c>
      <c r="M12" s="58">
        <v>115000</v>
      </c>
      <c r="N12" s="61">
        <v>15296.21</v>
      </c>
      <c r="O12" s="59">
        <v>3496</v>
      </c>
      <c r="P12" s="59">
        <v>3300.5</v>
      </c>
      <c r="Q12" s="59">
        <f>Tabla20[[#This Row],[sbruto]]-SUM(Tabla20[[#This Row],[ISR]:[AFP]])-Tabla20[[#This Row],[sneto]]</f>
        <v>1375.1200000000099</v>
      </c>
      <c r="R12" s="59">
        <v>91532.17</v>
      </c>
      <c r="S12" s="45" t="str">
        <f>_xlfn.XLOOKUP(Tabla20[[#This Row],[cedula]],TMODELO[Numero Documento],TMODELO[gen])</f>
        <v>M</v>
      </c>
      <c r="T12" s="49" t="str">
        <f>_xlfn.XLOOKUP(Tabla20[[#This Row],[cedula]],TMODELO[Numero Documento],TMODELO[Lugar Funciones Codigo])</f>
        <v>01.83</v>
      </c>
    </row>
    <row r="13" spans="1:20">
      <c r="A13" s="57" t="s">
        <v>3113</v>
      </c>
      <c r="B13" s="57" t="s">
        <v>3145</v>
      </c>
      <c r="C13" s="57" t="s">
        <v>3155</v>
      </c>
      <c r="D13" s="57" t="s">
        <v>2198</v>
      </c>
      <c r="E13" s="57" t="str">
        <f>_xlfn.XLOOKUP(Tabla20[[#This Row],[cedula]],TMODELO[Numero Documento],TMODELO[Empleado])</f>
        <v>LISETTE IVONNE MATILDE VEGA SANZ DE PURCELL</v>
      </c>
      <c r="F13" s="57" t="s">
        <v>1673</v>
      </c>
      <c r="G13" s="57" t="str">
        <f>_xlfn.XLOOKUP(Tabla20[[#This Row],[cedula]],TMODELO[Numero Documento],TMODELO[Lugar Funciones])</f>
        <v>MINISTERIO DE CULTURA</v>
      </c>
      <c r="H13" s="57" t="str">
        <f>_xlfn.XLOOKUP(Tabla20[[#This Row],[cedula]],TCARRERA[CEDULA],TCARRERA[CATEGORIA DEL SERVIDOR],"")</f>
        <v/>
      </c>
      <c r="I13" s="65"/>
      <c r="J13" s="41" t="str">
        <f>IF(Tabla20[[#This Row],[CARRERA]]&lt;&gt;"",Tabla20[[#This Row],[CARRERA]],IF(Tabla20[[#This Row],[Columna1]]&lt;&gt;"",Tabla20[[#This Row],[Columna1]],""))</f>
        <v/>
      </c>
      <c r="K13" s="55" t="str">
        <f>IF(Tabla20[[#This Row],[TIPO]]="Temporales",_xlfn.XLOOKUP(Tabla20[[#This Row],[NOMBRE Y APELLIDO]],TBLFECHAS[NOMBRE Y APELLIDO],TBLFECHAS[DESDE]),"")</f>
        <v/>
      </c>
      <c r="L13" s="55" t="str">
        <f>IF(Tabla20[[#This Row],[TIPO]]="Temporales",_xlfn.XLOOKUP(Tabla20[[#This Row],[NOMBRE Y APELLIDO]],TBLFECHAS[NOMBRE Y APELLIDO],TBLFECHAS[HASTA]),"")</f>
        <v/>
      </c>
      <c r="M13" s="58">
        <v>100000</v>
      </c>
      <c r="N13" s="61">
        <v>0</v>
      </c>
      <c r="O13" s="59">
        <v>3040</v>
      </c>
      <c r="P13" s="59">
        <v>2870</v>
      </c>
      <c r="Q13" s="59">
        <f>Tabla20[[#This Row],[sbruto]]-SUM(Tabla20[[#This Row],[ISR]:[AFP]])-Tabla20[[#This Row],[sneto]]</f>
        <v>25</v>
      </c>
      <c r="R13" s="59">
        <v>94065</v>
      </c>
      <c r="S13" s="45" t="str">
        <f>_xlfn.XLOOKUP(Tabla20[[#This Row],[cedula]],TMODELO[Numero Documento],TMODELO[gen])</f>
        <v>F</v>
      </c>
      <c r="T13" s="49" t="str">
        <f>_xlfn.XLOOKUP(Tabla20[[#This Row],[cedula]],TMODELO[Numero Documento],TMODELO[Lugar Funciones Codigo])</f>
        <v>01.83</v>
      </c>
    </row>
    <row r="14" spans="1:20">
      <c r="A14" s="57" t="s">
        <v>3113</v>
      </c>
      <c r="B14" s="57" t="s">
        <v>3145</v>
      </c>
      <c r="C14" s="57" t="s">
        <v>3155</v>
      </c>
      <c r="D14" s="57" t="s">
        <v>2077</v>
      </c>
      <c r="E14" s="57" t="str">
        <f>_xlfn.XLOOKUP(Tabla20[[#This Row],[cedula]],TMODELO[Numero Documento],TMODELO[Empleado])</f>
        <v>CARLOS FRANCISCO RAMOS ELIAS</v>
      </c>
      <c r="F14" s="57" t="s">
        <v>783</v>
      </c>
      <c r="G14" s="57" t="str">
        <f>_xlfn.XLOOKUP(Tabla20[[#This Row],[cedula]],TMODELO[Numero Documento],TMODELO[Lugar Funciones])</f>
        <v>MINISTERIO DE CULTURA</v>
      </c>
      <c r="H14" s="57" t="str">
        <f>_xlfn.XLOOKUP(Tabla20[[#This Row],[cedula]],TCARRERA[CEDULA],TCARRERA[CATEGORIA DEL SERVIDOR],"")</f>
        <v/>
      </c>
      <c r="I14" s="65"/>
      <c r="J14" s="41" t="str">
        <f>IF(Tabla20[[#This Row],[CARRERA]]&lt;&gt;"",Tabla20[[#This Row],[CARRERA]],IF(Tabla20[[#This Row],[Columna1]]&lt;&gt;"",Tabla20[[#This Row],[Columna1]],""))</f>
        <v/>
      </c>
      <c r="K14" s="55" t="str">
        <f>IF(Tabla20[[#This Row],[TIPO]]="Temporales",_xlfn.XLOOKUP(Tabla20[[#This Row],[NOMBRE Y APELLIDO]],TBLFECHAS[NOMBRE Y APELLIDO],TBLFECHAS[DESDE]),"")</f>
        <v/>
      </c>
      <c r="L14" s="55" t="str">
        <f>IF(Tabla20[[#This Row],[TIPO]]="Temporales",_xlfn.XLOOKUP(Tabla20[[#This Row],[NOMBRE Y APELLIDO]],TBLFECHAS[NOMBRE Y APELLIDO],TBLFECHAS[HASTA]),"")</f>
        <v/>
      </c>
      <c r="M14" s="58">
        <v>100000</v>
      </c>
      <c r="N14" s="61">
        <v>0</v>
      </c>
      <c r="O14" s="61">
        <v>3040</v>
      </c>
      <c r="P14" s="61">
        <v>2870</v>
      </c>
      <c r="Q14" s="61">
        <f>Tabla20[[#This Row],[sbruto]]-SUM(Tabla20[[#This Row],[ISR]:[AFP]])-Tabla20[[#This Row],[sneto]]</f>
        <v>25</v>
      </c>
      <c r="R14" s="61">
        <v>94065</v>
      </c>
      <c r="S14" s="45" t="str">
        <f>_xlfn.XLOOKUP(Tabla20[[#This Row],[cedula]],TMODELO[Numero Documento],TMODELO[gen])</f>
        <v>M</v>
      </c>
      <c r="T14" s="49" t="str">
        <f>_xlfn.XLOOKUP(Tabla20[[#This Row],[cedula]],TMODELO[Numero Documento],TMODELO[Lugar Funciones Codigo])</f>
        <v>01.83</v>
      </c>
    </row>
    <row r="15" spans="1:20">
      <c r="A15" s="57" t="s">
        <v>3113</v>
      </c>
      <c r="B15" s="57" t="s">
        <v>3145</v>
      </c>
      <c r="C15" s="57" t="s">
        <v>3155</v>
      </c>
      <c r="D15" s="57" t="s">
        <v>2291</v>
      </c>
      <c r="E15" s="57" t="str">
        <f>_xlfn.XLOOKUP(Tabla20[[#This Row],[cedula]],TMODELO[Numero Documento],TMODELO[Empleado])</f>
        <v>SHUKRANJALI HEYAIME CAIMARES</v>
      </c>
      <c r="F15" s="57" t="s">
        <v>792</v>
      </c>
      <c r="G15" s="57" t="str">
        <f>_xlfn.XLOOKUP(Tabla20[[#This Row],[cedula]],TMODELO[Numero Documento],TMODELO[Lugar Funciones])</f>
        <v>MINISTERIO DE CULTURA</v>
      </c>
      <c r="H15" s="57" t="str">
        <f>_xlfn.XLOOKUP(Tabla20[[#This Row],[cedula]],TCARRERA[CEDULA],TCARRERA[CATEGORIA DEL SERVIDOR],"")</f>
        <v/>
      </c>
      <c r="I15" s="65"/>
      <c r="J15" s="41" t="str">
        <f>IF(Tabla20[[#This Row],[CARRERA]]&lt;&gt;"",Tabla20[[#This Row],[CARRERA]],IF(Tabla20[[#This Row],[Columna1]]&lt;&gt;"",Tabla20[[#This Row],[Columna1]],""))</f>
        <v/>
      </c>
      <c r="K15" s="55" t="str">
        <f>IF(Tabla20[[#This Row],[TIPO]]="Temporales",_xlfn.XLOOKUP(Tabla20[[#This Row],[NOMBRE Y APELLIDO]],TBLFECHAS[NOMBRE Y APELLIDO],TBLFECHAS[DESDE]),"")</f>
        <v/>
      </c>
      <c r="L15" s="55" t="str">
        <f>IF(Tabla20[[#This Row],[TIPO]]="Temporales",_xlfn.XLOOKUP(Tabla20[[#This Row],[NOMBRE Y APELLIDO]],TBLFECHAS[NOMBRE Y APELLIDO],TBLFECHAS[HASTA]),"")</f>
        <v/>
      </c>
      <c r="M15" s="58">
        <v>95000</v>
      </c>
      <c r="N15" s="63">
        <v>0</v>
      </c>
      <c r="O15" s="61">
        <v>2888</v>
      </c>
      <c r="P15" s="61">
        <v>2726.5</v>
      </c>
      <c r="Q15" s="61">
        <f>Tabla20[[#This Row],[sbruto]]-SUM(Tabla20[[#This Row],[ISR]:[AFP]])-Tabla20[[#This Row],[sneto]]</f>
        <v>1375.1199999999953</v>
      </c>
      <c r="R15" s="61">
        <v>88010.38</v>
      </c>
      <c r="S15" s="45" t="str">
        <f>_xlfn.XLOOKUP(Tabla20[[#This Row],[cedula]],TMODELO[Numero Documento],TMODELO[gen])</f>
        <v>F</v>
      </c>
      <c r="T15" s="49" t="str">
        <f>_xlfn.XLOOKUP(Tabla20[[#This Row],[cedula]],TMODELO[Numero Documento],TMODELO[Lugar Funciones Codigo])</f>
        <v>01.83</v>
      </c>
    </row>
    <row r="16" spans="1:20">
      <c r="A16" s="57" t="s">
        <v>3113</v>
      </c>
      <c r="B16" s="57" t="s">
        <v>3145</v>
      </c>
      <c r="C16" s="57" t="s">
        <v>3155</v>
      </c>
      <c r="D16" s="57" t="s">
        <v>2120</v>
      </c>
      <c r="E16" s="57" t="str">
        <f>_xlfn.XLOOKUP(Tabla20[[#This Row],[cedula]],TMODELO[Numero Documento],TMODELO[Empleado])</f>
        <v>FIRELYS MIGUELINA FERNANDEZ FERNANDEZ</v>
      </c>
      <c r="F16" s="57" t="s">
        <v>309</v>
      </c>
      <c r="G16" s="57" t="str">
        <f>_xlfn.XLOOKUP(Tabla20[[#This Row],[cedula]],TMODELO[Numero Documento],TMODELO[Lugar Funciones])</f>
        <v>MINISTERIO DE CULTURA</v>
      </c>
      <c r="H16" s="57" t="str">
        <f>_xlfn.XLOOKUP(Tabla20[[#This Row],[cedula]],TCARRERA[CEDULA],TCARRERA[CATEGORIA DEL SERVIDOR],"")</f>
        <v/>
      </c>
      <c r="I16" s="65"/>
      <c r="J16" s="41" t="str">
        <f>IF(Tabla20[[#This Row],[CARRERA]]&lt;&gt;"",Tabla20[[#This Row],[CARRERA]],IF(Tabla20[[#This Row],[Columna1]]&lt;&gt;"",Tabla20[[#This Row],[Columna1]],""))</f>
        <v/>
      </c>
      <c r="K16" s="55" t="str">
        <f>IF(Tabla20[[#This Row],[TIPO]]="Temporales",_xlfn.XLOOKUP(Tabla20[[#This Row],[NOMBRE Y APELLIDO]],TBLFECHAS[NOMBRE Y APELLIDO],TBLFECHAS[DESDE]),"")</f>
        <v/>
      </c>
      <c r="L16" s="55" t="str">
        <f>IF(Tabla20[[#This Row],[TIPO]]="Temporales",_xlfn.XLOOKUP(Tabla20[[#This Row],[NOMBRE Y APELLIDO]],TBLFECHAS[NOMBRE Y APELLIDO],TBLFECHAS[HASTA]),"")</f>
        <v/>
      </c>
      <c r="M16" s="58">
        <v>90000</v>
      </c>
      <c r="N16" s="60">
        <v>0</v>
      </c>
      <c r="O16" s="59">
        <v>2736</v>
      </c>
      <c r="P16" s="59">
        <v>2583</v>
      </c>
      <c r="Q16" s="59">
        <f>Tabla20[[#This Row],[sbruto]]-SUM(Tabla20[[#This Row],[ISR]:[AFP]])-Tabla20[[#This Row],[sneto]]</f>
        <v>325</v>
      </c>
      <c r="R16" s="59">
        <v>84356</v>
      </c>
      <c r="S16" s="48" t="str">
        <f>_xlfn.XLOOKUP(Tabla20[[#This Row],[cedula]],TMODELO[Numero Documento],TMODELO[gen])</f>
        <v>F</v>
      </c>
      <c r="T16" s="49" t="str">
        <f>_xlfn.XLOOKUP(Tabla20[[#This Row],[cedula]],TMODELO[Numero Documento],TMODELO[Lugar Funciones Codigo])</f>
        <v>01.83</v>
      </c>
    </row>
    <row r="17" spans="1:20">
      <c r="A17" s="57" t="s">
        <v>3113</v>
      </c>
      <c r="B17" s="57" t="s">
        <v>3145</v>
      </c>
      <c r="C17" s="57" t="s">
        <v>3155</v>
      </c>
      <c r="D17" s="57" t="s">
        <v>2241</v>
      </c>
      <c r="E17" s="57" t="str">
        <f>_xlfn.XLOOKUP(Tabla20[[#This Row],[cedula]],TMODELO[Numero Documento],TMODELO[Empleado])</f>
        <v>PABLO MANUEL PEREZ CRUZ</v>
      </c>
      <c r="F17" s="57" t="s">
        <v>783</v>
      </c>
      <c r="G17" s="57" t="str">
        <f>_xlfn.XLOOKUP(Tabla20[[#This Row],[cedula]],TMODELO[Numero Documento],TMODELO[Lugar Funciones])</f>
        <v>MINISTERIO DE CULTURA</v>
      </c>
      <c r="H17" s="57" t="str">
        <f>_xlfn.XLOOKUP(Tabla20[[#This Row],[cedula]],TCARRERA[CEDULA],TCARRERA[CATEGORIA DEL SERVIDOR],"")</f>
        <v/>
      </c>
      <c r="I17" s="65"/>
      <c r="J17" s="41" t="str">
        <f>IF(Tabla20[[#This Row],[CARRERA]]&lt;&gt;"",Tabla20[[#This Row],[CARRERA]],IF(Tabla20[[#This Row],[Columna1]]&lt;&gt;"",Tabla20[[#This Row],[Columna1]],""))</f>
        <v/>
      </c>
      <c r="K17" s="55" t="str">
        <f>IF(Tabla20[[#This Row],[TIPO]]="Temporales",_xlfn.XLOOKUP(Tabla20[[#This Row],[NOMBRE Y APELLIDO]],TBLFECHAS[NOMBRE Y APELLIDO],TBLFECHAS[DESDE]),"")</f>
        <v/>
      </c>
      <c r="L17" s="55" t="str">
        <f>IF(Tabla20[[#This Row],[TIPO]]="Temporales",_xlfn.XLOOKUP(Tabla20[[#This Row],[NOMBRE Y APELLIDO]],TBLFECHAS[NOMBRE Y APELLIDO],TBLFECHAS[HASTA]),"")</f>
        <v/>
      </c>
      <c r="M17" s="58">
        <v>90000</v>
      </c>
      <c r="N17" s="61">
        <v>9753.1200000000008</v>
      </c>
      <c r="O17" s="59">
        <v>2736</v>
      </c>
      <c r="P17" s="59">
        <v>2583</v>
      </c>
      <c r="Q17" s="59">
        <f>Tabla20[[#This Row],[sbruto]]-SUM(Tabla20[[#This Row],[ISR]:[AFP]])-Tabla20[[#This Row],[sneto]]</f>
        <v>25</v>
      </c>
      <c r="R17" s="59">
        <v>74902.880000000005</v>
      </c>
      <c r="S17" s="46" t="str">
        <f>_xlfn.XLOOKUP(Tabla20[[#This Row],[cedula]],TMODELO[Numero Documento],TMODELO[gen])</f>
        <v>M</v>
      </c>
      <c r="T17" s="49" t="str">
        <f>_xlfn.XLOOKUP(Tabla20[[#This Row],[cedula]],TMODELO[Numero Documento],TMODELO[Lugar Funciones Codigo])</f>
        <v>01.83</v>
      </c>
    </row>
    <row r="18" spans="1:20">
      <c r="A18" s="57" t="s">
        <v>3113</v>
      </c>
      <c r="B18" s="57" t="s">
        <v>3145</v>
      </c>
      <c r="C18" s="57" t="s">
        <v>3155</v>
      </c>
      <c r="D18" s="57" t="s">
        <v>2184</v>
      </c>
      <c r="E18" s="57" t="str">
        <f>_xlfn.XLOOKUP(Tabla20[[#This Row],[cedula]],TMODELO[Numero Documento],TMODELO[Empleado])</f>
        <v>JULIO CESAR PAULINO FELIZ</v>
      </c>
      <c r="F18" s="57" t="s">
        <v>783</v>
      </c>
      <c r="G18" s="57" t="str">
        <f>_xlfn.XLOOKUP(Tabla20[[#This Row],[cedula]],TMODELO[Numero Documento],TMODELO[Lugar Funciones])</f>
        <v>MINISTERIO DE CULTURA</v>
      </c>
      <c r="H18" s="57" t="str">
        <f>_xlfn.XLOOKUP(Tabla20[[#This Row],[cedula]],TCARRERA[CEDULA],TCARRERA[CATEGORIA DEL SERVIDOR],"")</f>
        <v/>
      </c>
      <c r="I18" s="65"/>
      <c r="J18" s="41" t="str">
        <f>IF(Tabla20[[#This Row],[CARRERA]]&lt;&gt;"",Tabla20[[#This Row],[CARRERA]],IF(Tabla20[[#This Row],[Columna1]]&lt;&gt;"",Tabla20[[#This Row],[Columna1]],""))</f>
        <v/>
      </c>
      <c r="K18" s="55" t="str">
        <f>IF(Tabla20[[#This Row],[TIPO]]="Temporales",_xlfn.XLOOKUP(Tabla20[[#This Row],[NOMBRE Y APELLIDO]],TBLFECHAS[NOMBRE Y APELLIDO],TBLFECHAS[DESDE]),"")</f>
        <v/>
      </c>
      <c r="L18" s="55" t="str">
        <f>IF(Tabla20[[#This Row],[TIPO]]="Temporales",_xlfn.XLOOKUP(Tabla20[[#This Row],[NOMBRE Y APELLIDO]],TBLFECHAS[NOMBRE Y APELLIDO],TBLFECHAS[HASTA]),"")</f>
        <v/>
      </c>
      <c r="M18" s="58">
        <v>80000</v>
      </c>
      <c r="N18" s="59">
        <v>0</v>
      </c>
      <c r="O18" s="61">
        <v>2432</v>
      </c>
      <c r="P18" s="61">
        <v>2296</v>
      </c>
      <c r="Q18" s="61">
        <f>Tabla20[[#This Row],[sbruto]]-SUM(Tabla20[[#This Row],[ISR]:[AFP]])-Tabla20[[#This Row],[sneto]]</f>
        <v>25</v>
      </c>
      <c r="R18" s="61">
        <v>75247</v>
      </c>
      <c r="S18" s="45" t="str">
        <f>_xlfn.XLOOKUP(Tabla20[[#This Row],[cedula]],TMODELO[Numero Documento],TMODELO[gen])</f>
        <v>M</v>
      </c>
      <c r="T18" s="49" t="str">
        <f>_xlfn.XLOOKUP(Tabla20[[#This Row],[cedula]],TMODELO[Numero Documento],TMODELO[Lugar Funciones Codigo])</f>
        <v>01.83</v>
      </c>
    </row>
    <row r="19" spans="1:20">
      <c r="A19" s="57" t="s">
        <v>3113</v>
      </c>
      <c r="B19" s="57" t="s">
        <v>3145</v>
      </c>
      <c r="C19" s="57" t="s">
        <v>3155</v>
      </c>
      <c r="D19" s="57" t="s">
        <v>2055</v>
      </c>
      <c r="E19" s="57" t="str">
        <f>_xlfn.XLOOKUP(Tabla20[[#This Row],[cedula]],TMODELO[Numero Documento],TMODELO[Empleado])</f>
        <v>AMARILIS ALTAGRACIA GONZALEZ GENAO</v>
      </c>
      <c r="F19" s="57" t="s">
        <v>32</v>
      </c>
      <c r="G19" s="57" t="str">
        <f>_xlfn.XLOOKUP(Tabla20[[#This Row],[cedula]],TMODELO[Numero Documento],TMODELO[Lugar Funciones])</f>
        <v>MINISTERIO DE CULTURA</v>
      </c>
      <c r="H19" s="57" t="str">
        <f>_xlfn.XLOOKUP(Tabla20[[#This Row],[cedula]],TCARRERA[CEDULA],TCARRERA[CATEGORIA DEL SERVIDOR],"")</f>
        <v/>
      </c>
      <c r="I19" s="65"/>
      <c r="J19" s="50" t="str">
        <f>IF(Tabla20[[#This Row],[CARRERA]]&lt;&gt;"",Tabla20[[#This Row],[CARRERA]],IF(Tabla20[[#This Row],[Columna1]]&lt;&gt;"",Tabla20[[#This Row],[Columna1]],""))</f>
        <v/>
      </c>
      <c r="K19" s="54" t="str">
        <f>IF(Tabla20[[#This Row],[TIPO]]="Temporales",_xlfn.XLOOKUP(Tabla20[[#This Row],[NOMBRE Y APELLIDO]],TBLFECHAS[NOMBRE Y APELLIDO],TBLFECHAS[DESDE]),"")</f>
        <v/>
      </c>
      <c r="L19" s="54" t="str">
        <f>IF(Tabla20[[#This Row],[TIPO]]="Temporales",_xlfn.XLOOKUP(Tabla20[[#This Row],[NOMBRE Y APELLIDO]],TBLFECHAS[NOMBRE Y APELLIDO],TBLFECHAS[HASTA]),"")</f>
        <v/>
      </c>
      <c r="M19" s="58">
        <v>70000</v>
      </c>
      <c r="N19" s="63">
        <v>0</v>
      </c>
      <c r="O19" s="59">
        <v>2128</v>
      </c>
      <c r="P19" s="59">
        <v>2009</v>
      </c>
      <c r="Q19" s="59">
        <f>Tabla20[[#This Row],[sbruto]]-SUM(Tabla20[[#This Row],[ISR]:[AFP]])-Tabla20[[#This Row],[sneto]]</f>
        <v>4871.239999999998</v>
      </c>
      <c r="R19" s="59">
        <v>60991.76</v>
      </c>
      <c r="S19" s="45" t="str">
        <f>_xlfn.XLOOKUP(Tabla20[[#This Row],[cedula]],TMODELO[Numero Documento],TMODELO[gen])</f>
        <v>F</v>
      </c>
      <c r="T19" s="49" t="str">
        <f>_xlfn.XLOOKUP(Tabla20[[#This Row],[cedula]],TMODELO[Numero Documento],TMODELO[Lugar Funciones Codigo])</f>
        <v>01.83</v>
      </c>
    </row>
    <row r="20" spans="1:20">
      <c r="A20" s="57" t="s">
        <v>3113</v>
      </c>
      <c r="B20" s="57" t="s">
        <v>3145</v>
      </c>
      <c r="C20" s="57" t="s">
        <v>3155</v>
      </c>
      <c r="D20" s="57" t="s">
        <v>2245</v>
      </c>
      <c r="E20" s="57" t="str">
        <f>_xlfn.XLOOKUP(Tabla20[[#This Row],[cedula]],TMODELO[Numero Documento],TMODELO[Empleado])</f>
        <v>PATRICIA MARIA NADAL MARTINEZ</v>
      </c>
      <c r="F20" s="57" t="s">
        <v>32</v>
      </c>
      <c r="G20" s="57" t="str">
        <f>_xlfn.XLOOKUP(Tabla20[[#This Row],[cedula]],TMODELO[Numero Documento],TMODELO[Lugar Funciones])</f>
        <v>MINISTERIO DE CULTURA</v>
      </c>
      <c r="H20" s="57" t="str">
        <f>_xlfn.XLOOKUP(Tabla20[[#This Row],[cedula]],TCARRERA[CEDULA],TCARRERA[CATEGORIA DEL SERVIDOR],"")</f>
        <v/>
      </c>
      <c r="I20" s="65"/>
      <c r="J20" s="41" t="str">
        <f>IF(Tabla20[[#This Row],[CARRERA]]&lt;&gt;"",Tabla20[[#This Row],[CARRERA]],IF(Tabla20[[#This Row],[Columna1]]&lt;&gt;"",Tabla20[[#This Row],[Columna1]],""))</f>
        <v/>
      </c>
      <c r="K20" s="55" t="str">
        <f>IF(Tabla20[[#This Row],[TIPO]]="Temporales",_xlfn.XLOOKUP(Tabla20[[#This Row],[NOMBRE Y APELLIDO]],TBLFECHAS[NOMBRE Y APELLIDO],TBLFECHAS[DESDE]),"")</f>
        <v/>
      </c>
      <c r="L20" s="55" t="str">
        <f>IF(Tabla20[[#This Row],[TIPO]]="Temporales",_xlfn.XLOOKUP(Tabla20[[#This Row],[NOMBRE Y APELLIDO]],TBLFECHAS[NOMBRE Y APELLIDO],TBLFECHAS[HASTA]),"")</f>
        <v/>
      </c>
      <c r="M20" s="58">
        <v>70000</v>
      </c>
      <c r="N20" s="61">
        <v>0</v>
      </c>
      <c r="O20" s="61">
        <v>2128</v>
      </c>
      <c r="P20" s="61">
        <v>2009</v>
      </c>
      <c r="Q20" s="61">
        <f>Tabla20[[#This Row],[sbruto]]-SUM(Tabla20[[#This Row],[ISR]:[AFP]])-Tabla20[[#This Row],[sneto]]</f>
        <v>25</v>
      </c>
      <c r="R20" s="61">
        <v>65838</v>
      </c>
      <c r="S20" s="49" t="str">
        <f>_xlfn.XLOOKUP(Tabla20[[#This Row],[cedula]],TMODELO[Numero Documento],TMODELO[gen])</f>
        <v>F</v>
      </c>
      <c r="T20" s="49" t="str">
        <f>_xlfn.XLOOKUP(Tabla20[[#This Row],[cedula]],TMODELO[Numero Documento],TMODELO[Lugar Funciones Codigo])</f>
        <v>01.83</v>
      </c>
    </row>
    <row r="21" spans="1:20">
      <c r="A21" s="57" t="s">
        <v>3113</v>
      </c>
      <c r="B21" s="57" t="s">
        <v>3145</v>
      </c>
      <c r="C21" s="57" t="s">
        <v>3155</v>
      </c>
      <c r="D21" s="57" t="s">
        <v>1324</v>
      </c>
      <c r="E21" s="57" t="str">
        <f>_xlfn.XLOOKUP(Tabla20[[#This Row],[cedula]],TMODELO[Numero Documento],TMODELO[Empleado])</f>
        <v>ANA LISSETTE CRUZ BENITEZ</v>
      </c>
      <c r="F21" s="57" t="s">
        <v>213</v>
      </c>
      <c r="G21" s="57" t="str">
        <f>_xlfn.XLOOKUP(Tabla20[[#This Row],[cedula]],TMODELO[Numero Documento],TMODELO[Lugar Funciones])</f>
        <v>MINISTERIO DE CULTURA</v>
      </c>
      <c r="H21" s="57" t="str">
        <f>_xlfn.XLOOKUP(Tabla20[[#This Row],[cedula]],TCARRERA[CEDULA],TCARRERA[CATEGORIA DEL SERVIDOR],"")</f>
        <v>CARRERA ADMINISTRATIVA</v>
      </c>
      <c r="I21" s="65"/>
      <c r="J21" s="41" t="str">
        <f>IF(Tabla20[[#This Row],[CARRERA]]&lt;&gt;"",Tabla20[[#This Row],[CARRERA]],IF(Tabla20[[#This Row],[Columna1]]&lt;&gt;"",Tabla20[[#This Row],[Columna1]],""))</f>
        <v>CARRERA ADMINISTRATIVA</v>
      </c>
      <c r="K21" s="55" t="str">
        <f>IF(Tabla20[[#This Row],[TIPO]]="Temporales",_xlfn.XLOOKUP(Tabla20[[#This Row],[NOMBRE Y APELLIDO]],TBLFECHAS[NOMBRE Y APELLIDO],TBLFECHAS[DESDE]),"")</f>
        <v/>
      </c>
      <c r="L21" s="55" t="str">
        <f>IF(Tabla20[[#This Row],[TIPO]]="Temporales",_xlfn.XLOOKUP(Tabla20[[#This Row],[NOMBRE Y APELLIDO]],TBLFECHAS[NOMBRE Y APELLIDO],TBLFECHAS[HASTA]),"")</f>
        <v/>
      </c>
      <c r="M21" s="58">
        <v>65000</v>
      </c>
      <c r="N21" s="61">
        <v>0</v>
      </c>
      <c r="O21" s="61">
        <v>1976</v>
      </c>
      <c r="P21" s="61">
        <v>1865.5</v>
      </c>
      <c r="Q21" s="61">
        <f>Tabla20[[#This Row],[sbruto]]-SUM(Tabla20[[#This Row],[ISR]:[AFP]])-Tabla20[[#This Row],[sneto]]</f>
        <v>17423.620000000003</v>
      </c>
      <c r="R21" s="61">
        <v>43734.879999999997</v>
      </c>
      <c r="S21" s="45" t="str">
        <f>_xlfn.XLOOKUP(Tabla20[[#This Row],[cedula]],TMODELO[Numero Documento],TMODELO[gen])</f>
        <v>F</v>
      </c>
      <c r="T21" s="49" t="str">
        <f>_xlfn.XLOOKUP(Tabla20[[#This Row],[cedula]],TMODELO[Numero Documento],TMODELO[Lugar Funciones Codigo])</f>
        <v>01.83</v>
      </c>
    </row>
    <row r="22" spans="1:20">
      <c r="A22" s="57" t="s">
        <v>3113</v>
      </c>
      <c r="B22" s="57" t="s">
        <v>3145</v>
      </c>
      <c r="C22" s="57" t="s">
        <v>3155</v>
      </c>
      <c r="D22" s="57" t="s">
        <v>2290</v>
      </c>
      <c r="E22" s="57" t="str">
        <f>_xlfn.XLOOKUP(Tabla20[[#This Row],[cedula]],TMODELO[Numero Documento],TMODELO[Empleado])</f>
        <v>SHERLY CHANTAL MERCEDES ECHAVARRIA</v>
      </c>
      <c r="F22" s="57" t="s">
        <v>10</v>
      </c>
      <c r="G22" s="57" t="str">
        <f>_xlfn.XLOOKUP(Tabla20[[#This Row],[cedula]],TMODELO[Numero Documento],TMODELO[Lugar Funciones])</f>
        <v>MINISTERIO DE CULTURA</v>
      </c>
      <c r="H22" s="57" t="str">
        <f>_xlfn.XLOOKUP(Tabla20[[#This Row],[cedula]],TCARRERA[CEDULA],TCARRERA[CATEGORIA DEL SERVIDOR],"")</f>
        <v/>
      </c>
      <c r="I22" s="65"/>
      <c r="J22" s="41" t="str">
        <f>IF(Tabla20[[#This Row],[CARRERA]]&lt;&gt;"",Tabla20[[#This Row],[CARRERA]],IF(Tabla20[[#This Row],[Columna1]]&lt;&gt;"",Tabla20[[#This Row],[Columna1]],""))</f>
        <v/>
      </c>
      <c r="K22" s="55" t="str">
        <f>IF(Tabla20[[#This Row],[TIPO]]="Temporales",_xlfn.XLOOKUP(Tabla20[[#This Row],[NOMBRE Y APELLIDO]],TBLFECHAS[NOMBRE Y APELLIDO],TBLFECHAS[DESDE]),"")</f>
        <v/>
      </c>
      <c r="L22" s="55" t="str">
        <f>IF(Tabla20[[#This Row],[TIPO]]="Temporales",_xlfn.XLOOKUP(Tabla20[[#This Row],[NOMBRE Y APELLIDO]],TBLFECHAS[NOMBRE Y APELLIDO],TBLFECHAS[HASTA]),"")</f>
        <v/>
      </c>
      <c r="M22" s="58">
        <v>65000</v>
      </c>
      <c r="N22" s="61">
        <v>0</v>
      </c>
      <c r="O22" s="59">
        <v>1976</v>
      </c>
      <c r="P22" s="59">
        <v>1865.5</v>
      </c>
      <c r="Q22" s="59">
        <f>Tabla20[[#This Row],[sbruto]]-SUM(Tabla20[[#This Row],[ISR]:[AFP]])-Tabla20[[#This Row],[sneto]]</f>
        <v>25</v>
      </c>
      <c r="R22" s="59">
        <v>61133.5</v>
      </c>
      <c r="S22" s="49" t="str">
        <f>_xlfn.XLOOKUP(Tabla20[[#This Row],[cedula]],TMODELO[Numero Documento],TMODELO[gen])</f>
        <v>F</v>
      </c>
      <c r="T22" s="49" t="str">
        <f>_xlfn.XLOOKUP(Tabla20[[#This Row],[cedula]],TMODELO[Numero Documento],TMODELO[Lugar Funciones Codigo])</f>
        <v>01.83</v>
      </c>
    </row>
    <row r="23" spans="1:20">
      <c r="A23" s="57" t="s">
        <v>3113</v>
      </c>
      <c r="B23" s="57" t="s">
        <v>3145</v>
      </c>
      <c r="C23" s="57" t="s">
        <v>3155</v>
      </c>
      <c r="D23" s="57" t="s">
        <v>2056</v>
      </c>
      <c r="E23" s="57" t="str">
        <f>_xlfn.XLOOKUP(Tabla20[[#This Row],[cedula]],TMODELO[Numero Documento],TMODELO[Empleado])</f>
        <v>AMAURYS EUGENIO VASQUEZ RONDON</v>
      </c>
      <c r="F23" s="57" t="s">
        <v>102</v>
      </c>
      <c r="G23" s="57" t="str">
        <f>_xlfn.XLOOKUP(Tabla20[[#This Row],[cedula]],TMODELO[Numero Documento],TMODELO[Lugar Funciones])</f>
        <v>MINISTERIO DE CULTURA</v>
      </c>
      <c r="H23" s="57" t="str">
        <f>_xlfn.XLOOKUP(Tabla20[[#This Row],[cedula]],TCARRERA[CEDULA],TCARRERA[CATEGORIA DEL SERVIDOR],"")</f>
        <v/>
      </c>
      <c r="I23" s="65"/>
      <c r="J23" s="41" t="str">
        <f>IF(Tabla20[[#This Row],[CARRERA]]&lt;&gt;"",Tabla20[[#This Row],[CARRERA]],IF(Tabla20[[#This Row],[Columna1]]&lt;&gt;"",Tabla20[[#This Row],[Columna1]],""))</f>
        <v/>
      </c>
      <c r="K23" s="55" t="str">
        <f>IF(Tabla20[[#This Row],[TIPO]]="Temporales",_xlfn.XLOOKUP(Tabla20[[#This Row],[NOMBRE Y APELLIDO]],TBLFECHAS[NOMBRE Y APELLIDO],TBLFECHAS[DESDE]),"")</f>
        <v/>
      </c>
      <c r="L23" s="55" t="str">
        <f>IF(Tabla20[[#This Row],[TIPO]]="Temporales",_xlfn.XLOOKUP(Tabla20[[#This Row],[NOMBRE Y APELLIDO]],TBLFECHAS[NOMBRE Y APELLIDO],TBLFECHAS[HASTA]),"")</f>
        <v/>
      </c>
      <c r="M23" s="58">
        <v>60000</v>
      </c>
      <c r="N23" s="63">
        <v>0</v>
      </c>
      <c r="O23" s="59">
        <v>1824</v>
      </c>
      <c r="P23" s="59">
        <v>1722</v>
      </c>
      <c r="Q23" s="59">
        <f>Tabla20[[#This Row],[sbruto]]-SUM(Tabla20[[#This Row],[ISR]:[AFP]])-Tabla20[[#This Row],[sneto]]</f>
        <v>1375.1200000000026</v>
      </c>
      <c r="R23" s="59">
        <v>55078.879999999997</v>
      </c>
      <c r="S23" s="45" t="str">
        <f>_xlfn.XLOOKUP(Tabla20[[#This Row],[cedula]],TMODELO[Numero Documento],TMODELO[gen])</f>
        <v>M</v>
      </c>
      <c r="T23" s="49" t="str">
        <f>_xlfn.XLOOKUP(Tabla20[[#This Row],[cedula]],TMODELO[Numero Documento],TMODELO[Lugar Funciones Codigo])</f>
        <v>01.83</v>
      </c>
    </row>
    <row r="24" spans="1:20">
      <c r="A24" s="57" t="s">
        <v>3113</v>
      </c>
      <c r="B24" s="57" t="s">
        <v>3145</v>
      </c>
      <c r="C24" s="57" t="s">
        <v>3155</v>
      </c>
      <c r="D24" s="57" t="s">
        <v>1344</v>
      </c>
      <c r="E24" s="57" t="str">
        <f>_xlfn.XLOOKUP(Tabla20[[#This Row],[cedula]],TMODELO[Numero Documento],TMODELO[Empleado])</f>
        <v>FRANCISCA MARGARITA NUÑEZ URBANO</v>
      </c>
      <c r="F24" s="57" t="s">
        <v>309</v>
      </c>
      <c r="G24" s="57" t="str">
        <f>_xlfn.XLOOKUP(Tabla20[[#This Row],[cedula]],TMODELO[Numero Documento],TMODELO[Lugar Funciones])</f>
        <v>MINISTERIO DE CULTURA</v>
      </c>
      <c r="H24" s="57" t="str">
        <f>_xlfn.XLOOKUP(Tabla20[[#This Row],[cedula]],TCARRERA[CEDULA],TCARRERA[CATEGORIA DEL SERVIDOR],"")</f>
        <v>CARRERA ADMINISTRATIVA</v>
      </c>
      <c r="I24" s="65"/>
      <c r="J24" s="41" t="str">
        <f>IF(Tabla20[[#This Row],[CARRERA]]&lt;&gt;"",Tabla20[[#This Row],[CARRERA]],IF(Tabla20[[#This Row],[Columna1]]&lt;&gt;"",Tabla20[[#This Row],[Columna1]],""))</f>
        <v>CARRERA ADMINISTRATIVA</v>
      </c>
      <c r="K24" s="55" t="str">
        <f>IF(Tabla20[[#This Row],[TIPO]]="Temporales",_xlfn.XLOOKUP(Tabla20[[#This Row],[NOMBRE Y APELLIDO]],TBLFECHAS[NOMBRE Y APELLIDO],TBLFECHAS[DESDE]),"")</f>
        <v/>
      </c>
      <c r="L24" s="55" t="str">
        <f>IF(Tabla20[[#This Row],[TIPO]]="Temporales",_xlfn.XLOOKUP(Tabla20[[#This Row],[NOMBRE Y APELLIDO]],TBLFECHAS[NOMBRE Y APELLIDO],TBLFECHAS[HASTA]),"")</f>
        <v/>
      </c>
      <c r="M24" s="58">
        <v>55000</v>
      </c>
      <c r="N24" s="61">
        <v>0</v>
      </c>
      <c r="O24" s="59">
        <v>1672</v>
      </c>
      <c r="P24" s="59">
        <v>1578.5</v>
      </c>
      <c r="Q24" s="59">
        <f>Tabla20[[#This Row],[sbruto]]-SUM(Tabla20[[#This Row],[ISR]:[AFP]])-Tabla20[[#This Row],[sneto]]</f>
        <v>35497.97</v>
      </c>
      <c r="R24" s="59">
        <v>16251.53</v>
      </c>
      <c r="S24" s="49" t="str">
        <f>_xlfn.XLOOKUP(Tabla20[[#This Row],[cedula]],TMODELO[Numero Documento],TMODELO[gen])</f>
        <v>F</v>
      </c>
      <c r="T24" s="49" t="str">
        <f>_xlfn.XLOOKUP(Tabla20[[#This Row],[cedula]],TMODELO[Numero Documento],TMODELO[Lugar Funciones Codigo])</f>
        <v>01.83</v>
      </c>
    </row>
    <row r="25" spans="1:20">
      <c r="A25" s="57" t="s">
        <v>3113</v>
      </c>
      <c r="B25" s="57" t="s">
        <v>3145</v>
      </c>
      <c r="C25" s="57" t="s">
        <v>3155</v>
      </c>
      <c r="D25" s="57" t="s">
        <v>2165</v>
      </c>
      <c r="E25" s="57" t="str">
        <f>_xlfn.XLOOKUP(Tabla20[[#This Row],[cedula]],TMODELO[Numero Documento],TMODELO[Empleado])</f>
        <v>JOSE DEL CARMEN PEGUERO BAUTISTA</v>
      </c>
      <c r="F25" s="57" t="s">
        <v>199</v>
      </c>
      <c r="G25" s="57" t="str">
        <f>_xlfn.XLOOKUP(Tabla20[[#This Row],[cedula]],TMODELO[Numero Documento],TMODELO[Lugar Funciones])</f>
        <v>MINISTERIO DE CULTURA</v>
      </c>
      <c r="H25" s="57" t="str">
        <f>_xlfn.XLOOKUP(Tabla20[[#This Row],[cedula]],TCARRERA[CEDULA],TCARRERA[CATEGORIA DEL SERVIDOR],"")</f>
        <v/>
      </c>
      <c r="I25" s="65"/>
      <c r="J25" s="41" t="str">
        <f>IF(Tabla20[[#This Row],[CARRERA]]&lt;&gt;"",Tabla20[[#This Row],[CARRERA]],IF(Tabla20[[#This Row],[Columna1]]&lt;&gt;"",Tabla20[[#This Row],[Columna1]],""))</f>
        <v/>
      </c>
      <c r="K25" s="55" t="str">
        <f>IF(Tabla20[[#This Row],[TIPO]]="Temporales",_xlfn.XLOOKUP(Tabla20[[#This Row],[NOMBRE Y APELLIDO]],TBLFECHAS[NOMBRE Y APELLIDO],TBLFECHAS[DESDE]),"")</f>
        <v/>
      </c>
      <c r="L25" s="55" t="str">
        <f>IF(Tabla20[[#This Row],[TIPO]]="Temporales",_xlfn.XLOOKUP(Tabla20[[#This Row],[NOMBRE Y APELLIDO]],TBLFECHAS[NOMBRE Y APELLIDO],TBLFECHAS[HASTA]),"")</f>
        <v/>
      </c>
      <c r="M25" s="58">
        <v>50000</v>
      </c>
      <c r="N25" s="59">
        <v>0</v>
      </c>
      <c r="O25" s="59">
        <v>1520</v>
      </c>
      <c r="P25" s="59">
        <v>1435</v>
      </c>
      <c r="Q25" s="59">
        <f>Tabla20[[#This Row],[sbruto]]-SUM(Tabla20[[#This Row],[ISR]:[AFP]])-Tabla20[[#This Row],[sneto]]</f>
        <v>11565.870000000003</v>
      </c>
      <c r="R25" s="59">
        <v>35479.129999999997</v>
      </c>
      <c r="S25" s="49" t="str">
        <f>_xlfn.XLOOKUP(Tabla20[[#This Row],[cedula]],TMODELO[Numero Documento],TMODELO[gen])</f>
        <v>M</v>
      </c>
      <c r="T25" s="49" t="str">
        <f>_xlfn.XLOOKUP(Tabla20[[#This Row],[cedula]],TMODELO[Numero Documento],TMODELO[Lugar Funciones Codigo])</f>
        <v>01.83</v>
      </c>
    </row>
    <row r="26" spans="1:20">
      <c r="A26" s="57" t="s">
        <v>3113</v>
      </c>
      <c r="B26" s="57" t="s">
        <v>3145</v>
      </c>
      <c r="C26" s="57" t="s">
        <v>3155</v>
      </c>
      <c r="D26" s="57" t="s">
        <v>1468</v>
      </c>
      <c r="E26" s="57" t="str">
        <f>_xlfn.XLOOKUP(Tabla20[[#This Row],[cedula]],TMODELO[Numero Documento],TMODELO[Empleado])</f>
        <v>LISSETTE ONAIRA ALFAU COSTE</v>
      </c>
      <c r="F26" s="57" t="s">
        <v>498</v>
      </c>
      <c r="G26" s="57" t="str">
        <f>_xlfn.XLOOKUP(Tabla20[[#This Row],[cedula]],TMODELO[Numero Documento],TMODELO[Lugar Funciones])</f>
        <v>MINISTERIO DE CULTURA</v>
      </c>
      <c r="H26" s="57" t="str">
        <f>_xlfn.XLOOKUP(Tabla20[[#This Row],[cedula]],TCARRERA[CEDULA],TCARRERA[CATEGORIA DEL SERVIDOR],"")</f>
        <v>CARRERA ADMINISTRATIVA</v>
      </c>
      <c r="I26" s="65"/>
      <c r="J26" s="41" t="str">
        <f>IF(Tabla20[[#This Row],[CARRERA]]&lt;&gt;"",Tabla20[[#This Row],[CARRERA]],IF(Tabla20[[#This Row],[Columna1]]&lt;&gt;"",Tabla20[[#This Row],[Columna1]],""))</f>
        <v>CARRERA ADMINISTRATIVA</v>
      </c>
      <c r="K26" s="55" t="str">
        <f>IF(Tabla20[[#This Row],[TIPO]]="Temporales",_xlfn.XLOOKUP(Tabla20[[#This Row],[NOMBRE Y APELLIDO]],TBLFECHAS[NOMBRE Y APELLIDO],TBLFECHAS[DESDE]),"")</f>
        <v/>
      </c>
      <c r="L26" s="55" t="str">
        <f>IF(Tabla20[[#This Row],[TIPO]]="Temporales",_xlfn.XLOOKUP(Tabla20[[#This Row],[NOMBRE Y APELLIDO]],TBLFECHAS[NOMBRE Y APELLIDO],TBLFECHAS[HASTA]),"")</f>
        <v/>
      </c>
      <c r="M26" s="58">
        <v>50000</v>
      </c>
      <c r="N26" s="61">
        <v>0</v>
      </c>
      <c r="O26" s="61">
        <v>1520</v>
      </c>
      <c r="P26" s="61">
        <v>1435</v>
      </c>
      <c r="Q26" s="61">
        <f>Tabla20[[#This Row],[sbruto]]-SUM(Tabla20[[#This Row],[ISR]:[AFP]])-Tabla20[[#This Row],[sneto]]</f>
        <v>44016.45</v>
      </c>
      <c r="R26" s="61">
        <v>3028.55</v>
      </c>
      <c r="S26" s="49" t="str">
        <f>_xlfn.XLOOKUP(Tabla20[[#This Row],[cedula]],TMODELO[Numero Documento],TMODELO[gen])</f>
        <v>F</v>
      </c>
      <c r="T26" s="49" t="str">
        <f>_xlfn.XLOOKUP(Tabla20[[#This Row],[cedula]],TMODELO[Numero Documento],TMODELO[Lugar Funciones Codigo])</f>
        <v>01.83</v>
      </c>
    </row>
    <row r="27" spans="1:20">
      <c r="A27" s="57" t="s">
        <v>3113</v>
      </c>
      <c r="B27" s="57" t="s">
        <v>3145</v>
      </c>
      <c r="C27" s="57" t="s">
        <v>3155</v>
      </c>
      <c r="D27" s="57" t="s">
        <v>2125</v>
      </c>
      <c r="E27" s="57" t="str">
        <f>_xlfn.XLOOKUP(Tabla20[[#This Row],[cedula]],TMODELO[Numero Documento],TMODELO[Empleado])</f>
        <v>FRANCISCO JABIEL MERCEDES JIMENEZ</v>
      </c>
      <c r="F27" s="57" t="s">
        <v>732</v>
      </c>
      <c r="G27" s="57" t="str">
        <f>_xlfn.XLOOKUP(Tabla20[[#This Row],[cedula]],TMODELO[Numero Documento],TMODELO[Lugar Funciones])</f>
        <v>MINISTERIO DE CULTURA</v>
      </c>
      <c r="H27" s="57" t="str">
        <f>_xlfn.XLOOKUP(Tabla20[[#This Row],[cedula]],TCARRERA[CEDULA],TCARRERA[CATEGORIA DEL SERVIDOR],"")</f>
        <v/>
      </c>
      <c r="I27" s="65"/>
      <c r="J27" s="41" t="str">
        <f>IF(Tabla20[[#This Row],[CARRERA]]&lt;&gt;"",Tabla20[[#This Row],[CARRERA]],IF(Tabla20[[#This Row],[Columna1]]&lt;&gt;"",Tabla20[[#This Row],[Columna1]],""))</f>
        <v/>
      </c>
      <c r="K27" s="55" t="str">
        <f>IF(Tabla20[[#This Row],[TIPO]]="Temporales",_xlfn.XLOOKUP(Tabla20[[#This Row],[NOMBRE Y APELLIDO]],TBLFECHAS[NOMBRE Y APELLIDO],TBLFECHAS[DESDE]),"")</f>
        <v/>
      </c>
      <c r="L27" s="55" t="str">
        <f>IF(Tabla20[[#This Row],[TIPO]]="Temporales",_xlfn.XLOOKUP(Tabla20[[#This Row],[NOMBRE Y APELLIDO]],TBLFECHAS[NOMBRE Y APELLIDO],TBLFECHAS[HASTA]),"")</f>
        <v/>
      </c>
      <c r="M27" s="58">
        <v>45000</v>
      </c>
      <c r="N27" s="61">
        <v>0</v>
      </c>
      <c r="O27" s="61">
        <v>1368</v>
      </c>
      <c r="P27" s="61">
        <v>1291.5</v>
      </c>
      <c r="Q27" s="61">
        <f>Tabla20[[#This Row],[sbruto]]-SUM(Tabla20[[#This Row],[ISR]:[AFP]])-Tabla20[[#This Row],[sneto]]</f>
        <v>25</v>
      </c>
      <c r="R27" s="61">
        <v>42315.5</v>
      </c>
      <c r="S27" s="45" t="str">
        <f>_xlfn.XLOOKUP(Tabla20[[#This Row],[cedula]],TMODELO[Numero Documento],TMODELO[gen])</f>
        <v>M</v>
      </c>
      <c r="T27" s="49" t="str">
        <f>_xlfn.XLOOKUP(Tabla20[[#This Row],[cedula]],TMODELO[Numero Documento],TMODELO[Lugar Funciones Codigo])</f>
        <v>01.83</v>
      </c>
    </row>
    <row r="28" spans="1:20">
      <c r="A28" s="57" t="s">
        <v>3113</v>
      </c>
      <c r="B28" s="57" t="s">
        <v>3145</v>
      </c>
      <c r="C28" s="57" t="s">
        <v>3155</v>
      </c>
      <c r="D28" s="57" t="s">
        <v>1386</v>
      </c>
      <c r="E28" s="57" t="str">
        <f>_xlfn.XLOOKUP(Tabla20[[#This Row],[cedula]],TMODELO[Numero Documento],TMODELO[Empleado])</f>
        <v>OSCAL FELIZ SALDAÑA</v>
      </c>
      <c r="F28" s="57" t="s">
        <v>30</v>
      </c>
      <c r="G28" s="57" t="str">
        <f>_xlfn.XLOOKUP(Tabla20[[#This Row],[cedula]],TMODELO[Numero Documento],TMODELO[Lugar Funciones])</f>
        <v>MINISTERIO DE CULTURA</v>
      </c>
      <c r="H28" s="57" t="str">
        <f>_xlfn.XLOOKUP(Tabla20[[#This Row],[cedula]],TCARRERA[CEDULA],TCARRERA[CATEGORIA DEL SERVIDOR],"")</f>
        <v>CARRERA ADMINISTRATIVA</v>
      </c>
      <c r="I28" s="65"/>
      <c r="J28" s="41" t="str">
        <f>IF(Tabla20[[#This Row],[CARRERA]]&lt;&gt;"",Tabla20[[#This Row],[CARRERA]],IF(Tabla20[[#This Row],[Columna1]]&lt;&gt;"",Tabla20[[#This Row],[Columna1]],""))</f>
        <v>CARRERA ADMINISTRATIVA</v>
      </c>
      <c r="K28" s="55" t="str">
        <f>IF(Tabla20[[#This Row],[TIPO]]="Temporales",_xlfn.XLOOKUP(Tabla20[[#This Row],[NOMBRE Y APELLIDO]],TBLFECHAS[NOMBRE Y APELLIDO],TBLFECHAS[DESDE]),"")</f>
        <v/>
      </c>
      <c r="L28" s="55" t="str">
        <f>IF(Tabla20[[#This Row],[TIPO]]="Temporales",_xlfn.XLOOKUP(Tabla20[[#This Row],[NOMBRE Y APELLIDO]],TBLFECHAS[NOMBRE Y APELLIDO],TBLFECHAS[HASTA]),"")</f>
        <v/>
      </c>
      <c r="M28" s="58">
        <v>40000</v>
      </c>
      <c r="N28" s="61">
        <v>0</v>
      </c>
      <c r="O28" s="59">
        <v>1216</v>
      </c>
      <c r="P28" s="59">
        <v>1148</v>
      </c>
      <c r="Q28" s="59">
        <f>Tabla20[[#This Row],[sbruto]]-SUM(Tabla20[[#This Row],[ISR]:[AFP]])-Tabla20[[#This Row],[sneto]]</f>
        <v>15806.560000000001</v>
      </c>
      <c r="R28" s="59">
        <v>21829.439999999999</v>
      </c>
      <c r="S28" s="45" t="str">
        <f>_xlfn.XLOOKUP(Tabla20[[#This Row],[cedula]],TMODELO[Numero Documento],TMODELO[gen])</f>
        <v>M</v>
      </c>
      <c r="T28" s="49" t="str">
        <f>_xlfn.XLOOKUP(Tabla20[[#This Row],[cedula]],TMODELO[Numero Documento],TMODELO[Lugar Funciones Codigo])</f>
        <v>01.83</v>
      </c>
    </row>
    <row r="29" spans="1:20">
      <c r="A29" s="57" t="s">
        <v>3113</v>
      </c>
      <c r="B29" s="57" t="s">
        <v>3145</v>
      </c>
      <c r="C29" s="57" t="s">
        <v>3155</v>
      </c>
      <c r="D29" s="57" t="s">
        <v>2230</v>
      </c>
      <c r="E29" s="57" t="str">
        <f>_xlfn.XLOOKUP(Tabla20[[#This Row],[cedula]],TMODELO[Numero Documento],TMODELO[Empleado])</f>
        <v>MONICA MARIEL GARCIA RIVERA</v>
      </c>
      <c r="F29" s="57" t="s">
        <v>10</v>
      </c>
      <c r="G29" s="57" t="str">
        <f>_xlfn.XLOOKUP(Tabla20[[#This Row],[cedula]],TMODELO[Numero Documento],TMODELO[Lugar Funciones])</f>
        <v>MINISTERIO DE CULTURA</v>
      </c>
      <c r="H29" s="57" t="str">
        <f>_xlfn.XLOOKUP(Tabla20[[#This Row],[cedula]],TCARRERA[CEDULA],TCARRERA[CATEGORIA DEL SERVIDOR],"")</f>
        <v/>
      </c>
      <c r="I29" s="65"/>
      <c r="J29" s="41" t="str">
        <f>IF(Tabla20[[#This Row],[CARRERA]]&lt;&gt;"",Tabla20[[#This Row],[CARRERA]],IF(Tabla20[[#This Row],[Columna1]]&lt;&gt;"",Tabla20[[#This Row],[Columna1]],""))</f>
        <v/>
      </c>
      <c r="K29" s="55" t="str">
        <f>IF(Tabla20[[#This Row],[TIPO]]="Temporales",_xlfn.XLOOKUP(Tabla20[[#This Row],[NOMBRE Y APELLIDO]],TBLFECHAS[NOMBRE Y APELLIDO],TBLFECHAS[DESDE]),"")</f>
        <v/>
      </c>
      <c r="L29" s="55" t="str">
        <f>IF(Tabla20[[#This Row],[TIPO]]="Temporales",_xlfn.XLOOKUP(Tabla20[[#This Row],[NOMBRE Y APELLIDO]],TBLFECHAS[NOMBRE Y APELLIDO],TBLFECHAS[HASTA]),"")</f>
        <v/>
      </c>
      <c r="M29" s="58">
        <v>35000</v>
      </c>
      <c r="N29" s="63">
        <v>0</v>
      </c>
      <c r="O29" s="61">
        <v>1064</v>
      </c>
      <c r="P29" s="61">
        <v>1004.5</v>
      </c>
      <c r="Q29" s="61">
        <f>Tabla20[[#This Row],[sbruto]]-SUM(Tabla20[[#This Row],[ISR]:[AFP]])-Tabla20[[#This Row],[sneto]]</f>
        <v>25</v>
      </c>
      <c r="R29" s="61">
        <v>32906.5</v>
      </c>
      <c r="S29" s="45" t="str">
        <f>_xlfn.XLOOKUP(Tabla20[[#This Row],[cedula]],TMODELO[Numero Documento],TMODELO[gen])</f>
        <v>F</v>
      </c>
      <c r="T29" s="49" t="str">
        <f>_xlfn.XLOOKUP(Tabla20[[#This Row],[cedula]],TMODELO[Numero Documento],TMODELO[Lugar Funciones Codigo])</f>
        <v>01.83</v>
      </c>
    </row>
    <row r="30" spans="1:20">
      <c r="A30" s="57" t="s">
        <v>3113</v>
      </c>
      <c r="B30" s="57" t="s">
        <v>3145</v>
      </c>
      <c r="C30" s="57" t="s">
        <v>3155</v>
      </c>
      <c r="D30" s="57" t="s">
        <v>2282</v>
      </c>
      <c r="E30" s="57" t="str">
        <f>_xlfn.XLOOKUP(Tabla20[[#This Row],[cedula]],TMODELO[Numero Documento],TMODELO[Empleado])</f>
        <v>SANTA ADELAIDA MIRANDA HERNANDEZ</v>
      </c>
      <c r="F30" s="57" t="s">
        <v>55</v>
      </c>
      <c r="G30" s="57" t="str">
        <f>_xlfn.XLOOKUP(Tabla20[[#This Row],[cedula]],TMODELO[Numero Documento],TMODELO[Lugar Funciones])</f>
        <v>MINISTERIO DE CULTURA</v>
      </c>
      <c r="H30" s="57" t="str">
        <f>_xlfn.XLOOKUP(Tabla20[[#This Row],[cedula]],TCARRERA[CEDULA],TCARRERA[CATEGORIA DEL SERVIDOR],"")</f>
        <v/>
      </c>
      <c r="I30" s="65"/>
      <c r="J30" s="41" t="str">
        <f>IF(Tabla20[[#This Row],[CARRERA]]&lt;&gt;"",Tabla20[[#This Row],[CARRERA]],IF(Tabla20[[#This Row],[Columna1]]&lt;&gt;"",Tabla20[[#This Row],[Columna1]],""))</f>
        <v/>
      </c>
      <c r="K30" s="55" t="str">
        <f>IF(Tabla20[[#This Row],[TIPO]]="Temporales",_xlfn.XLOOKUP(Tabla20[[#This Row],[NOMBRE Y APELLIDO]],TBLFECHAS[NOMBRE Y APELLIDO],TBLFECHAS[DESDE]),"")</f>
        <v/>
      </c>
      <c r="L30" s="55" t="str">
        <f>IF(Tabla20[[#This Row],[TIPO]]="Temporales",_xlfn.XLOOKUP(Tabla20[[#This Row],[NOMBRE Y APELLIDO]],TBLFECHAS[NOMBRE Y APELLIDO],TBLFECHAS[HASTA]),"")</f>
        <v/>
      </c>
      <c r="M30" s="58">
        <v>35000</v>
      </c>
      <c r="N30" s="63">
        <v>0</v>
      </c>
      <c r="O30" s="61">
        <v>1064</v>
      </c>
      <c r="P30" s="61">
        <v>1004.5</v>
      </c>
      <c r="Q30" s="61">
        <f>Tabla20[[#This Row],[sbruto]]-SUM(Tabla20[[#This Row],[ISR]:[AFP]])-Tabla20[[#This Row],[sneto]]</f>
        <v>25</v>
      </c>
      <c r="R30" s="61">
        <v>32906.5</v>
      </c>
      <c r="S30" s="45" t="str">
        <f>_xlfn.XLOOKUP(Tabla20[[#This Row],[cedula]],TMODELO[Numero Documento],TMODELO[gen])</f>
        <v>F</v>
      </c>
      <c r="T30" s="49" t="str">
        <f>_xlfn.XLOOKUP(Tabla20[[#This Row],[cedula]],TMODELO[Numero Documento],TMODELO[Lugar Funciones Codigo])</f>
        <v>01.83</v>
      </c>
    </row>
    <row r="31" spans="1:20">
      <c r="A31" s="57" t="s">
        <v>3113</v>
      </c>
      <c r="B31" s="57" t="s">
        <v>3145</v>
      </c>
      <c r="C31" s="57" t="s">
        <v>3155</v>
      </c>
      <c r="D31" s="57" t="s">
        <v>2157</v>
      </c>
      <c r="E31" s="57" t="str">
        <f>_xlfn.XLOOKUP(Tabla20[[#This Row],[cedula]],TMODELO[Numero Documento],TMODELO[Empleado])</f>
        <v>JHON DANIEL TEJADA SOTO</v>
      </c>
      <c r="F31" s="57" t="s">
        <v>395</v>
      </c>
      <c r="G31" s="57" t="str">
        <f>_xlfn.XLOOKUP(Tabla20[[#This Row],[cedula]],TMODELO[Numero Documento],TMODELO[Lugar Funciones])</f>
        <v>MINISTERIO DE CULTURA</v>
      </c>
      <c r="H31" s="57" t="str">
        <f>_xlfn.XLOOKUP(Tabla20[[#This Row],[cedula]],TCARRERA[CEDULA],TCARRERA[CATEGORIA DEL SERVIDOR],"")</f>
        <v/>
      </c>
      <c r="I31" s="65"/>
      <c r="J31" s="41" t="str">
        <f>IF(Tabla20[[#This Row],[CARRERA]]&lt;&gt;"",Tabla20[[#This Row],[CARRERA]],IF(Tabla20[[#This Row],[Columna1]]&lt;&gt;"",Tabla20[[#This Row],[Columna1]],""))</f>
        <v/>
      </c>
      <c r="K31" s="55" t="str">
        <f>IF(Tabla20[[#This Row],[TIPO]]="Temporales",_xlfn.XLOOKUP(Tabla20[[#This Row],[NOMBRE Y APELLIDO]],TBLFECHAS[NOMBRE Y APELLIDO],TBLFECHAS[DESDE]),"")</f>
        <v/>
      </c>
      <c r="L31" s="55" t="str">
        <f>IF(Tabla20[[#This Row],[TIPO]]="Temporales",_xlfn.XLOOKUP(Tabla20[[#This Row],[NOMBRE Y APELLIDO]],TBLFECHAS[NOMBRE Y APELLIDO],TBLFECHAS[HASTA]),"")</f>
        <v/>
      </c>
      <c r="M31" s="58">
        <v>31500</v>
      </c>
      <c r="N31" s="63">
        <v>0</v>
      </c>
      <c r="O31" s="61">
        <v>957.6</v>
      </c>
      <c r="P31" s="61">
        <v>904.05</v>
      </c>
      <c r="Q31" s="61">
        <f>Tabla20[[#This Row],[sbruto]]-SUM(Tabla20[[#This Row],[ISR]:[AFP]])-Tabla20[[#This Row],[sneto]]</f>
        <v>25</v>
      </c>
      <c r="R31" s="61">
        <v>29613.35</v>
      </c>
      <c r="S31" s="45" t="str">
        <f>_xlfn.XLOOKUP(Tabla20[[#This Row],[cedula]],TMODELO[Numero Documento],TMODELO[gen])</f>
        <v>M</v>
      </c>
      <c r="T31" s="49" t="str">
        <f>_xlfn.XLOOKUP(Tabla20[[#This Row],[cedula]],TMODELO[Numero Documento],TMODELO[Lugar Funciones Codigo])</f>
        <v>01.83</v>
      </c>
    </row>
    <row r="32" spans="1:20">
      <c r="A32" s="57" t="s">
        <v>3113</v>
      </c>
      <c r="B32" s="57" t="s">
        <v>3145</v>
      </c>
      <c r="C32" s="57" t="s">
        <v>3155</v>
      </c>
      <c r="D32" s="57" t="s">
        <v>2224</v>
      </c>
      <c r="E32" s="57" t="str">
        <f>_xlfn.XLOOKUP(Tabla20[[#This Row],[cedula]],TMODELO[Numero Documento],TMODELO[Empleado])</f>
        <v>MIGUEL ANGEL BRITO GONZALEZ</v>
      </c>
      <c r="F32" s="57" t="s">
        <v>1096</v>
      </c>
      <c r="G32" s="57" t="str">
        <f>_xlfn.XLOOKUP(Tabla20[[#This Row],[cedula]],TMODELO[Numero Documento],TMODELO[Lugar Funciones])</f>
        <v>MINISTERIO DE CULTURA</v>
      </c>
      <c r="H32" s="57" t="str">
        <f>_xlfn.XLOOKUP(Tabla20[[#This Row],[cedula]],TCARRERA[CEDULA],TCARRERA[CATEGORIA DEL SERVIDOR],"")</f>
        <v/>
      </c>
      <c r="I32" s="65"/>
      <c r="J32" s="41" t="str">
        <f>IF(Tabla20[[#This Row],[CARRERA]]&lt;&gt;"",Tabla20[[#This Row],[CARRERA]],IF(Tabla20[[#This Row],[Columna1]]&lt;&gt;"",Tabla20[[#This Row],[Columna1]],""))</f>
        <v/>
      </c>
      <c r="K32" s="55" t="str">
        <f>IF(Tabla20[[#This Row],[TIPO]]="Temporales",_xlfn.XLOOKUP(Tabla20[[#This Row],[NOMBRE Y APELLIDO]],TBLFECHAS[NOMBRE Y APELLIDO],TBLFECHAS[DESDE]),"")</f>
        <v/>
      </c>
      <c r="L32" s="55" t="str">
        <f>IF(Tabla20[[#This Row],[TIPO]]="Temporales",_xlfn.XLOOKUP(Tabla20[[#This Row],[NOMBRE Y APELLIDO]],TBLFECHAS[NOMBRE Y APELLIDO],TBLFECHAS[HASTA]),"")</f>
        <v/>
      </c>
      <c r="M32" s="58">
        <v>30000</v>
      </c>
      <c r="N32" s="63">
        <v>0</v>
      </c>
      <c r="O32" s="59">
        <v>912</v>
      </c>
      <c r="P32" s="59">
        <v>861</v>
      </c>
      <c r="Q32" s="59">
        <f>Tabla20[[#This Row],[sbruto]]-SUM(Tabla20[[#This Row],[ISR]:[AFP]])-Tabla20[[#This Row],[sneto]]</f>
        <v>9128.5</v>
      </c>
      <c r="R32" s="59">
        <v>19098.5</v>
      </c>
      <c r="S32" s="49" t="str">
        <f>_xlfn.XLOOKUP(Tabla20[[#This Row],[cedula]],TMODELO[Numero Documento],TMODELO[gen])</f>
        <v>M</v>
      </c>
      <c r="T32" s="49" t="str">
        <f>_xlfn.XLOOKUP(Tabla20[[#This Row],[cedula]],TMODELO[Numero Documento],TMODELO[Lugar Funciones Codigo])</f>
        <v>01.83</v>
      </c>
    </row>
    <row r="33" spans="1:20">
      <c r="A33" s="57" t="s">
        <v>3113</v>
      </c>
      <c r="B33" s="57" t="s">
        <v>3145</v>
      </c>
      <c r="C33" s="57" t="s">
        <v>3155</v>
      </c>
      <c r="D33" s="57" t="s">
        <v>2046</v>
      </c>
      <c r="E33" s="57" t="str">
        <f>_xlfn.XLOOKUP(Tabla20[[#This Row],[cedula]],TMODELO[Numero Documento],TMODELO[Empleado])</f>
        <v>AIMEE YERESKI FELIZ FELIZ</v>
      </c>
      <c r="F33" s="57" t="s">
        <v>10</v>
      </c>
      <c r="G33" s="57" t="str">
        <f>_xlfn.XLOOKUP(Tabla20[[#This Row],[cedula]],TMODELO[Numero Documento],TMODELO[Lugar Funciones])</f>
        <v>MINISTERIO DE CULTURA</v>
      </c>
      <c r="H33" s="57" t="str">
        <f>_xlfn.XLOOKUP(Tabla20[[#This Row],[cedula]],TCARRERA[CEDULA],TCARRERA[CATEGORIA DEL SERVIDOR],"")</f>
        <v/>
      </c>
      <c r="I33" s="65"/>
      <c r="J33" s="41" t="str">
        <f>IF(Tabla20[[#This Row],[CARRERA]]&lt;&gt;"",Tabla20[[#This Row],[CARRERA]],IF(Tabla20[[#This Row],[Columna1]]&lt;&gt;"",Tabla20[[#This Row],[Columna1]],""))</f>
        <v/>
      </c>
      <c r="K33" s="55" t="str">
        <f>IF(Tabla20[[#This Row],[TIPO]]="Temporales",_xlfn.XLOOKUP(Tabla20[[#This Row],[NOMBRE Y APELLIDO]],TBLFECHAS[NOMBRE Y APELLIDO],TBLFECHAS[DESDE]),"")</f>
        <v/>
      </c>
      <c r="L33" s="55" t="str">
        <f>IF(Tabla20[[#This Row],[TIPO]]="Temporales",_xlfn.XLOOKUP(Tabla20[[#This Row],[NOMBRE Y APELLIDO]],TBLFECHAS[NOMBRE Y APELLIDO],TBLFECHAS[HASTA]),"")</f>
        <v/>
      </c>
      <c r="M33" s="58">
        <v>30000</v>
      </c>
      <c r="N33" s="61">
        <v>0</v>
      </c>
      <c r="O33" s="59">
        <v>912</v>
      </c>
      <c r="P33" s="59">
        <v>861</v>
      </c>
      <c r="Q33" s="59">
        <f>Tabla20[[#This Row],[sbruto]]-SUM(Tabla20[[#This Row],[ISR]:[AFP]])-Tabla20[[#This Row],[sneto]]</f>
        <v>25</v>
      </c>
      <c r="R33" s="59">
        <v>28202</v>
      </c>
      <c r="S33" s="49" t="str">
        <f>_xlfn.XLOOKUP(Tabla20[[#This Row],[cedula]],TMODELO[Numero Documento],TMODELO[gen])</f>
        <v>F</v>
      </c>
      <c r="T33" s="49" t="str">
        <f>_xlfn.XLOOKUP(Tabla20[[#This Row],[cedula]],TMODELO[Numero Documento],TMODELO[Lugar Funciones Codigo])</f>
        <v>01.83</v>
      </c>
    </row>
    <row r="34" spans="1:20">
      <c r="A34" s="57" t="s">
        <v>3113</v>
      </c>
      <c r="B34" s="57" t="s">
        <v>3145</v>
      </c>
      <c r="C34" s="57" t="s">
        <v>3155</v>
      </c>
      <c r="D34" s="57" t="s">
        <v>2253</v>
      </c>
      <c r="E34" s="57" t="str">
        <f>_xlfn.XLOOKUP(Tabla20[[#This Row],[cedula]],TMODELO[Numero Documento],TMODELO[Empleado])</f>
        <v>PIEDAD ALTAGRACIA MONTE DE OCA DE ALFONSECA</v>
      </c>
      <c r="F34" s="57" t="s">
        <v>810</v>
      </c>
      <c r="G34" s="57" t="str">
        <f>_xlfn.XLOOKUP(Tabla20[[#This Row],[cedula]],TMODELO[Numero Documento],TMODELO[Lugar Funciones])</f>
        <v>MINISTERIO DE CULTURA</v>
      </c>
      <c r="H34" s="57" t="str">
        <f>_xlfn.XLOOKUP(Tabla20[[#This Row],[cedula]],TCARRERA[CEDULA],TCARRERA[CATEGORIA DEL SERVIDOR],"")</f>
        <v/>
      </c>
      <c r="I34" s="65"/>
      <c r="J34" s="41" t="str">
        <f>IF(Tabla20[[#This Row],[CARRERA]]&lt;&gt;"",Tabla20[[#This Row],[CARRERA]],IF(Tabla20[[#This Row],[Columna1]]&lt;&gt;"",Tabla20[[#This Row],[Columna1]],""))</f>
        <v/>
      </c>
      <c r="K34" s="55" t="str">
        <f>IF(Tabla20[[#This Row],[TIPO]]="Temporales",_xlfn.XLOOKUP(Tabla20[[#This Row],[NOMBRE Y APELLIDO]],TBLFECHAS[NOMBRE Y APELLIDO],TBLFECHAS[DESDE]),"")</f>
        <v/>
      </c>
      <c r="L34" s="55" t="str">
        <f>IF(Tabla20[[#This Row],[TIPO]]="Temporales",_xlfn.XLOOKUP(Tabla20[[#This Row],[NOMBRE Y APELLIDO]],TBLFECHAS[NOMBRE Y APELLIDO],TBLFECHAS[HASTA]),"")</f>
        <v/>
      </c>
      <c r="M34" s="58">
        <v>27205.34</v>
      </c>
      <c r="N34" s="63">
        <v>0</v>
      </c>
      <c r="O34" s="61">
        <v>827.04</v>
      </c>
      <c r="P34" s="61">
        <v>780.79</v>
      </c>
      <c r="Q34" s="61">
        <f>Tabla20[[#This Row],[sbruto]]-SUM(Tabla20[[#This Row],[ISR]:[AFP]])-Tabla20[[#This Row],[sneto]]</f>
        <v>25.000000000003638</v>
      </c>
      <c r="R34" s="61">
        <v>25572.51</v>
      </c>
      <c r="S34" s="45" t="str">
        <f>_xlfn.XLOOKUP(Tabla20[[#This Row],[cedula]],TMODELO[Numero Documento],TMODELO[gen])</f>
        <v>F</v>
      </c>
      <c r="T34" s="49" t="str">
        <f>_xlfn.XLOOKUP(Tabla20[[#This Row],[cedula]],TMODELO[Numero Documento],TMODELO[Lugar Funciones Codigo])</f>
        <v>01.83</v>
      </c>
    </row>
    <row r="35" spans="1:20">
      <c r="A35" s="57" t="s">
        <v>3113</v>
      </c>
      <c r="B35" s="57" t="s">
        <v>3145</v>
      </c>
      <c r="C35" s="57" t="s">
        <v>3155</v>
      </c>
      <c r="D35" s="57" t="s">
        <v>2205</v>
      </c>
      <c r="E35" s="57" t="str">
        <f>_xlfn.XLOOKUP(Tabla20[[#This Row],[cedula]],TMODELO[Numero Documento],TMODELO[Empleado])</f>
        <v>LUIS MANUEL ENRIQUE PEREZ OLIVO</v>
      </c>
      <c r="F35" s="57" t="s">
        <v>199</v>
      </c>
      <c r="G35" s="57" t="str">
        <f>_xlfn.XLOOKUP(Tabla20[[#This Row],[cedula]],TMODELO[Numero Documento],TMODELO[Lugar Funciones])</f>
        <v>MINISTERIO DE CULTURA</v>
      </c>
      <c r="H35" s="57" t="str">
        <f>_xlfn.XLOOKUP(Tabla20[[#This Row],[cedula]],TCARRERA[CEDULA],TCARRERA[CATEGORIA DEL SERVIDOR],"")</f>
        <v/>
      </c>
      <c r="I35" s="65"/>
      <c r="J35" s="41" t="str">
        <f>IF(Tabla20[[#This Row],[CARRERA]]&lt;&gt;"",Tabla20[[#This Row],[CARRERA]],IF(Tabla20[[#This Row],[Columna1]]&lt;&gt;"",Tabla20[[#This Row],[Columna1]],""))</f>
        <v/>
      </c>
      <c r="K35" s="55" t="str">
        <f>IF(Tabla20[[#This Row],[TIPO]]="Temporales",_xlfn.XLOOKUP(Tabla20[[#This Row],[NOMBRE Y APELLIDO]],TBLFECHAS[NOMBRE Y APELLIDO],TBLFECHAS[DESDE]),"")</f>
        <v/>
      </c>
      <c r="L35" s="55" t="str">
        <f>IF(Tabla20[[#This Row],[TIPO]]="Temporales",_xlfn.XLOOKUP(Tabla20[[#This Row],[NOMBRE Y APELLIDO]],TBLFECHAS[NOMBRE Y APELLIDO],TBLFECHAS[HASTA]),"")</f>
        <v/>
      </c>
      <c r="M35" s="58">
        <v>26250</v>
      </c>
      <c r="N35" s="60">
        <v>0</v>
      </c>
      <c r="O35" s="59">
        <v>798</v>
      </c>
      <c r="P35" s="59">
        <v>753.38</v>
      </c>
      <c r="Q35" s="59">
        <f>Tabla20[[#This Row],[sbruto]]-SUM(Tabla20[[#This Row],[ISR]:[AFP]])-Tabla20[[#This Row],[sneto]]</f>
        <v>25</v>
      </c>
      <c r="R35" s="59">
        <v>24673.62</v>
      </c>
      <c r="S35" s="45" t="str">
        <f>_xlfn.XLOOKUP(Tabla20[[#This Row],[cedula]],TMODELO[Numero Documento],TMODELO[gen])</f>
        <v>M</v>
      </c>
      <c r="T35" s="49" t="str">
        <f>_xlfn.XLOOKUP(Tabla20[[#This Row],[cedula]],TMODELO[Numero Documento],TMODELO[Lugar Funciones Codigo])</f>
        <v>01.83</v>
      </c>
    </row>
    <row r="36" spans="1:20">
      <c r="A36" s="57" t="s">
        <v>3113</v>
      </c>
      <c r="B36" s="57" t="s">
        <v>3145</v>
      </c>
      <c r="C36" s="57" t="s">
        <v>3155</v>
      </c>
      <c r="D36" s="57" t="s">
        <v>2089</v>
      </c>
      <c r="E36" s="57" t="str">
        <f>_xlfn.XLOOKUP(Tabla20[[#This Row],[cedula]],TMODELO[Numero Documento],TMODELO[Empleado])</f>
        <v>CRISTINA FABIANA MARTINEZ GUILLEN</v>
      </c>
      <c r="F36" s="57" t="s">
        <v>106</v>
      </c>
      <c r="G36" s="57" t="str">
        <f>_xlfn.XLOOKUP(Tabla20[[#This Row],[cedula]],TMODELO[Numero Documento],TMODELO[Lugar Funciones])</f>
        <v>MINISTERIO DE CULTURA</v>
      </c>
      <c r="H36" s="57" t="str">
        <f>_xlfn.XLOOKUP(Tabla20[[#This Row],[cedula]],TCARRERA[CEDULA],TCARRERA[CATEGORIA DEL SERVIDOR],"")</f>
        <v/>
      </c>
      <c r="I36" s="65"/>
      <c r="J36" s="41" t="str">
        <f>IF(Tabla20[[#This Row],[CARRERA]]&lt;&gt;"",Tabla20[[#This Row],[CARRERA]],IF(Tabla20[[#This Row],[Columna1]]&lt;&gt;"",Tabla20[[#This Row],[Columna1]],""))</f>
        <v/>
      </c>
      <c r="K36" s="55" t="str">
        <f>IF(Tabla20[[#This Row],[TIPO]]="Temporales",_xlfn.XLOOKUP(Tabla20[[#This Row],[NOMBRE Y APELLIDO]],TBLFECHAS[NOMBRE Y APELLIDO],TBLFECHAS[DESDE]),"")</f>
        <v/>
      </c>
      <c r="L36" s="55" t="str">
        <f>IF(Tabla20[[#This Row],[TIPO]]="Temporales",_xlfn.XLOOKUP(Tabla20[[#This Row],[NOMBRE Y APELLIDO]],TBLFECHAS[NOMBRE Y APELLIDO],TBLFECHAS[HASTA]),"")</f>
        <v/>
      </c>
      <c r="M36" s="58">
        <v>25000</v>
      </c>
      <c r="N36" s="60">
        <v>0</v>
      </c>
      <c r="O36" s="61">
        <v>760</v>
      </c>
      <c r="P36" s="61">
        <v>717.5</v>
      </c>
      <c r="Q36" s="61">
        <f>Tabla20[[#This Row],[sbruto]]-SUM(Tabla20[[#This Row],[ISR]:[AFP]])-Tabla20[[#This Row],[sneto]]</f>
        <v>25</v>
      </c>
      <c r="R36" s="61">
        <v>23497.5</v>
      </c>
      <c r="S36" s="45" t="str">
        <f>_xlfn.XLOOKUP(Tabla20[[#This Row],[cedula]],TMODELO[Numero Documento],TMODELO[gen])</f>
        <v>F</v>
      </c>
      <c r="T36" s="49" t="str">
        <f>_xlfn.XLOOKUP(Tabla20[[#This Row],[cedula]],TMODELO[Numero Documento],TMODELO[Lugar Funciones Codigo])</f>
        <v>01.83</v>
      </c>
    </row>
    <row r="37" spans="1:20">
      <c r="A37" s="57" t="s">
        <v>3113</v>
      </c>
      <c r="B37" s="57" t="s">
        <v>3145</v>
      </c>
      <c r="C37" s="57" t="s">
        <v>3155</v>
      </c>
      <c r="D37" s="57" t="s">
        <v>3122</v>
      </c>
      <c r="E37" s="57" t="str">
        <f>_xlfn.XLOOKUP(Tabla20[[#This Row],[cedula]],TMODELO[Numero Documento],TMODELO[Empleado])</f>
        <v>ARTURO ANDRES DILONE DE JESUS</v>
      </c>
      <c r="F37" s="57" t="s">
        <v>732</v>
      </c>
      <c r="G37" s="57" t="str">
        <f>_xlfn.XLOOKUP(Tabla20[[#This Row],[cedula]],TMODELO[Numero Documento],TMODELO[Lugar Funciones])</f>
        <v>MINISTERIO DE CULTURA</v>
      </c>
      <c r="H37" s="57" t="str">
        <f>_xlfn.XLOOKUP(Tabla20[[#This Row],[cedula]],TCARRERA[CEDULA],TCARRERA[CATEGORIA DEL SERVIDOR],"")</f>
        <v/>
      </c>
      <c r="I37" s="65"/>
      <c r="J37" s="41" t="str">
        <f>IF(Tabla20[[#This Row],[CARRERA]]&lt;&gt;"",Tabla20[[#This Row],[CARRERA]],IF(Tabla20[[#This Row],[Columna1]]&lt;&gt;"",Tabla20[[#This Row],[Columna1]],""))</f>
        <v/>
      </c>
      <c r="K37" s="55" t="str">
        <f>IF(Tabla20[[#This Row],[TIPO]]="Temporales",_xlfn.XLOOKUP(Tabla20[[#This Row],[NOMBRE Y APELLIDO]],TBLFECHAS[NOMBRE Y APELLIDO],TBLFECHAS[DESDE]),"")</f>
        <v/>
      </c>
      <c r="L37" s="55" t="str">
        <f>IF(Tabla20[[#This Row],[TIPO]]="Temporales",_xlfn.XLOOKUP(Tabla20[[#This Row],[NOMBRE Y APELLIDO]],TBLFECHAS[NOMBRE Y APELLIDO],TBLFECHAS[HASTA]),"")</f>
        <v/>
      </c>
      <c r="M37" s="58">
        <v>24000</v>
      </c>
      <c r="N37" s="63">
        <v>0</v>
      </c>
      <c r="O37" s="59">
        <v>729.6</v>
      </c>
      <c r="P37" s="59">
        <v>688.8</v>
      </c>
      <c r="Q37" s="59">
        <f>Tabla20[[#This Row],[sbruto]]-SUM(Tabla20[[#This Row],[ISR]:[AFP]])-Tabla20[[#This Row],[sneto]]</f>
        <v>25</v>
      </c>
      <c r="R37" s="59">
        <v>22556.6</v>
      </c>
      <c r="S37" s="45" t="str">
        <f>_xlfn.XLOOKUP(Tabla20[[#This Row],[cedula]],TMODELO[Numero Documento],TMODELO[gen])</f>
        <v>M</v>
      </c>
      <c r="T37" s="49" t="str">
        <f>_xlfn.XLOOKUP(Tabla20[[#This Row],[cedula]],TMODELO[Numero Documento],TMODELO[Lugar Funciones Codigo])</f>
        <v>01.83</v>
      </c>
    </row>
    <row r="38" spans="1:20">
      <c r="A38" s="57" t="s">
        <v>3113</v>
      </c>
      <c r="B38" s="57" t="s">
        <v>3145</v>
      </c>
      <c r="C38" s="57" t="s">
        <v>3155</v>
      </c>
      <c r="D38" s="57" t="s">
        <v>2072</v>
      </c>
      <c r="E38" s="57" t="str">
        <f>_xlfn.XLOOKUP(Tabla20[[#This Row],[cedula]],TMODELO[Numero Documento],TMODELO[Empleado])</f>
        <v>BENY DANIEL MELENCIANO MATEO</v>
      </c>
      <c r="F38" s="57" t="s">
        <v>1617</v>
      </c>
      <c r="G38" s="57" t="str">
        <f>_xlfn.XLOOKUP(Tabla20[[#This Row],[cedula]],TMODELO[Numero Documento],TMODELO[Lugar Funciones])</f>
        <v>MINISTERIO DE CULTURA</v>
      </c>
      <c r="H38" s="57" t="str">
        <f>_xlfn.XLOOKUP(Tabla20[[#This Row],[cedula]],TCARRERA[CEDULA],TCARRERA[CATEGORIA DEL SERVIDOR],"")</f>
        <v/>
      </c>
      <c r="I38" s="65"/>
      <c r="J38" s="41" t="str">
        <f>IF(Tabla20[[#This Row],[CARRERA]]&lt;&gt;"",Tabla20[[#This Row],[CARRERA]],IF(Tabla20[[#This Row],[Columna1]]&lt;&gt;"",Tabla20[[#This Row],[Columna1]],""))</f>
        <v/>
      </c>
      <c r="K38" s="55" t="str">
        <f>IF(Tabla20[[#This Row],[TIPO]]="Temporales",_xlfn.XLOOKUP(Tabla20[[#This Row],[NOMBRE Y APELLIDO]],TBLFECHAS[NOMBRE Y APELLIDO],TBLFECHAS[DESDE]),"")</f>
        <v/>
      </c>
      <c r="L38" s="55" t="str">
        <f>IF(Tabla20[[#This Row],[TIPO]]="Temporales",_xlfn.XLOOKUP(Tabla20[[#This Row],[NOMBRE Y APELLIDO]],TBLFECHAS[NOMBRE Y APELLIDO],TBLFECHAS[HASTA]),"")</f>
        <v/>
      </c>
      <c r="M38" s="58">
        <v>24000</v>
      </c>
      <c r="N38" s="63">
        <v>0</v>
      </c>
      <c r="O38" s="59">
        <v>729.6</v>
      </c>
      <c r="P38" s="59">
        <v>688.8</v>
      </c>
      <c r="Q38" s="59">
        <f>Tabla20[[#This Row],[sbruto]]-SUM(Tabla20[[#This Row],[ISR]:[AFP]])-Tabla20[[#This Row],[sneto]]</f>
        <v>7346.7599999999984</v>
      </c>
      <c r="R38" s="59">
        <v>15234.84</v>
      </c>
      <c r="S38" s="45" t="str">
        <f>_xlfn.XLOOKUP(Tabla20[[#This Row],[cedula]],TMODELO[Numero Documento],TMODELO[gen])</f>
        <v>M</v>
      </c>
      <c r="T38" s="49" t="str">
        <f>_xlfn.XLOOKUP(Tabla20[[#This Row],[cedula]],TMODELO[Numero Documento],TMODELO[Lugar Funciones Codigo])</f>
        <v>01.83</v>
      </c>
    </row>
    <row r="39" spans="1:20">
      <c r="A39" s="57" t="s">
        <v>3113</v>
      </c>
      <c r="B39" s="57" t="s">
        <v>3145</v>
      </c>
      <c r="C39" s="57" t="s">
        <v>3155</v>
      </c>
      <c r="D39" s="57" t="s">
        <v>1355</v>
      </c>
      <c r="E39" s="57" t="str">
        <f>_xlfn.XLOOKUP(Tabla20[[#This Row],[cedula]],TMODELO[Numero Documento],TMODELO[Empleado])</f>
        <v>JUANA ELOISA VENTURA CAMACHO</v>
      </c>
      <c r="F39" s="57" t="s">
        <v>514</v>
      </c>
      <c r="G39" s="57" t="str">
        <f>_xlfn.XLOOKUP(Tabla20[[#This Row],[cedula]],TMODELO[Numero Documento],TMODELO[Lugar Funciones])</f>
        <v>MINISTERIO DE CULTURA</v>
      </c>
      <c r="H39" s="57" t="str">
        <f>_xlfn.XLOOKUP(Tabla20[[#This Row],[cedula]],TCARRERA[CEDULA],TCARRERA[CATEGORIA DEL SERVIDOR],"")</f>
        <v>CARRERA ADMINISTRATIVA</v>
      </c>
      <c r="I39" s="65"/>
      <c r="J39" s="41" t="str">
        <f>IF(Tabla20[[#This Row],[CARRERA]]&lt;&gt;"",Tabla20[[#This Row],[CARRERA]],IF(Tabla20[[#This Row],[Columna1]]&lt;&gt;"",Tabla20[[#This Row],[Columna1]],""))</f>
        <v>CARRERA ADMINISTRATIVA</v>
      </c>
      <c r="K39" s="55" t="str">
        <f>IF(Tabla20[[#This Row],[TIPO]]="Temporales",_xlfn.XLOOKUP(Tabla20[[#This Row],[NOMBRE Y APELLIDO]],TBLFECHAS[NOMBRE Y APELLIDO],TBLFECHAS[DESDE]),"")</f>
        <v/>
      </c>
      <c r="L39" s="55" t="str">
        <f>IF(Tabla20[[#This Row],[TIPO]]="Temporales",_xlfn.XLOOKUP(Tabla20[[#This Row],[NOMBRE Y APELLIDO]],TBLFECHAS[NOMBRE Y APELLIDO],TBLFECHAS[HASTA]),"")</f>
        <v/>
      </c>
      <c r="M39" s="58">
        <v>22000</v>
      </c>
      <c r="N39" s="63">
        <v>0</v>
      </c>
      <c r="O39" s="61">
        <v>668.8</v>
      </c>
      <c r="P39" s="61">
        <v>631.4</v>
      </c>
      <c r="Q39" s="61">
        <f>Tabla20[[#This Row],[sbruto]]-SUM(Tabla20[[#This Row],[ISR]:[AFP]])-Tabla20[[#This Row],[sneto]]</f>
        <v>3471</v>
      </c>
      <c r="R39" s="61">
        <v>17228.8</v>
      </c>
      <c r="S39" s="45" t="str">
        <f>_xlfn.XLOOKUP(Tabla20[[#This Row],[cedula]],TMODELO[Numero Documento],TMODELO[gen])</f>
        <v>F</v>
      </c>
      <c r="T39" s="49" t="str">
        <f>_xlfn.XLOOKUP(Tabla20[[#This Row],[cedula]],TMODELO[Numero Documento],TMODELO[Lugar Funciones Codigo])</f>
        <v>01.83</v>
      </c>
    </row>
    <row r="40" spans="1:20">
      <c r="A40" s="57" t="s">
        <v>3113</v>
      </c>
      <c r="B40" s="57" t="s">
        <v>3145</v>
      </c>
      <c r="C40" s="57" t="s">
        <v>3155</v>
      </c>
      <c r="D40" s="57" t="s">
        <v>2216</v>
      </c>
      <c r="E40" s="57" t="str">
        <f>_xlfn.XLOOKUP(Tabla20[[#This Row],[cedula]],TMODELO[Numero Documento],TMODELO[Empleado])</f>
        <v>MARIELA TERESA GUZMAN ACOSTA</v>
      </c>
      <c r="F40" s="57" t="s">
        <v>10</v>
      </c>
      <c r="G40" s="57" t="str">
        <f>_xlfn.XLOOKUP(Tabla20[[#This Row],[cedula]],TMODELO[Numero Documento],TMODELO[Lugar Funciones])</f>
        <v>MINISTERIO DE CULTURA</v>
      </c>
      <c r="H40" s="57" t="str">
        <f>_xlfn.XLOOKUP(Tabla20[[#This Row],[cedula]],TCARRERA[CEDULA],TCARRERA[CATEGORIA DEL SERVIDOR],"")</f>
        <v/>
      </c>
      <c r="I40" s="65"/>
      <c r="J40" s="41" t="str">
        <f>IF(Tabla20[[#This Row],[CARRERA]]&lt;&gt;"",Tabla20[[#This Row],[CARRERA]],IF(Tabla20[[#This Row],[Columna1]]&lt;&gt;"",Tabla20[[#This Row],[Columna1]],""))</f>
        <v/>
      </c>
      <c r="K40" s="55" t="str">
        <f>IF(Tabla20[[#This Row],[TIPO]]="Temporales",_xlfn.XLOOKUP(Tabla20[[#This Row],[NOMBRE Y APELLIDO]],TBLFECHAS[NOMBRE Y APELLIDO],TBLFECHAS[DESDE]),"")</f>
        <v/>
      </c>
      <c r="L40" s="55" t="str">
        <f>IF(Tabla20[[#This Row],[TIPO]]="Temporales",_xlfn.XLOOKUP(Tabla20[[#This Row],[NOMBRE Y APELLIDO]],TBLFECHAS[NOMBRE Y APELLIDO],TBLFECHAS[HASTA]),"")</f>
        <v/>
      </c>
      <c r="M40" s="58">
        <v>22000</v>
      </c>
      <c r="N40" s="63">
        <v>0</v>
      </c>
      <c r="O40" s="59">
        <v>668.8</v>
      </c>
      <c r="P40" s="59">
        <v>631.4</v>
      </c>
      <c r="Q40" s="59">
        <f>Tabla20[[#This Row],[sbruto]]-SUM(Tabla20[[#This Row],[ISR]:[AFP]])-Tabla20[[#This Row],[sneto]]</f>
        <v>1675.119999999999</v>
      </c>
      <c r="R40" s="59">
        <v>19024.68</v>
      </c>
      <c r="S40" s="45" t="str">
        <f>_xlfn.XLOOKUP(Tabla20[[#This Row],[cedula]],TMODELO[Numero Documento],TMODELO[gen])</f>
        <v>F</v>
      </c>
      <c r="T40" s="49" t="str">
        <f>_xlfn.XLOOKUP(Tabla20[[#This Row],[cedula]],TMODELO[Numero Documento],TMODELO[Lugar Funciones Codigo])</f>
        <v>01.83</v>
      </c>
    </row>
    <row r="41" spans="1:20">
      <c r="A41" s="57" t="s">
        <v>3113</v>
      </c>
      <c r="B41" s="57" t="s">
        <v>3145</v>
      </c>
      <c r="C41" s="57" t="s">
        <v>3155</v>
      </c>
      <c r="D41" s="57" t="s">
        <v>2272</v>
      </c>
      <c r="E41" s="57" t="str">
        <f>_xlfn.XLOOKUP(Tabla20[[#This Row],[cedula]],TMODELO[Numero Documento],TMODELO[Empleado])</f>
        <v>REGINA CARABALLO</v>
      </c>
      <c r="F41" s="57" t="s">
        <v>8</v>
      </c>
      <c r="G41" s="57" t="str">
        <f>_xlfn.XLOOKUP(Tabla20[[#This Row],[cedula]],TMODELO[Numero Documento],TMODELO[Lugar Funciones])</f>
        <v>MINISTERIO DE CULTURA</v>
      </c>
      <c r="H41" s="57" t="str">
        <f>_xlfn.XLOOKUP(Tabla20[[#This Row],[cedula]],TCARRERA[CEDULA],TCARRERA[CATEGORIA DEL SERVIDOR],"")</f>
        <v/>
      </c>
      <c r="I41" s="65"/>
      <c r="J41" s="41" t="str">
        <f>IF(Tabla20[[#This Row],[CARRERA]]&lt;&gt;"",Tabla20[[#This Row],[CARRERA]],IF(Tabla20[[#This Row],[Columna1]]&lt;&gt;"",Tabla20[[#This Row],[Columna1]],""))</f>
        <v/>
      </c>
      <c r="K41" s="55" t="str">
        <f>IF(Tabla20[[#This Row],[TIPO]]="Temporales",_xlfn.XLOOKUP(Tabla20[[#This Row],[NOMBRE Y APELLIDO]],TBLFECHAS[NOMBRE Y APELLIDO],TBLFECHAS[DESDE]),"")</f>
        <v/>
      </c>
      <c r="L41" s="55" t="str">
        <f>IF(Tabla20[[#This Row],[TIPO]]="Temporales",_xlfn.XLOOKUP(Tabla20[[#This Row],[NOMBRE Y APELLIDO]],TBLFECHAS[NOMBRE Y APELLIDO],TBLFECHAS[HASTA]),"")</f>
        <v/>
      </c>
      <c r="M41" s="58">
        <v>20000</v>
      </c>
      <c r="N41" s="61">
        <v>0</v>
      </c>
      <c r="O41" s="61">
        <v>608</v>
      </c>
      <c r="P41" s="61">
        <v>574</v>
      </c>
      <c r="Q41" s="61">
        <f>Tabla20[[#This Row],[sbruto]]-SUM(Tabla20[[#This Row],[ISR]:[AFP]])-Tabla20[[#This Row],[sneto]]</f>
        <v>13653.58</v>
      </c>
      <c r="R41" s="61">
        <v>5164.42</v>
      </c>
      <c r="S41" s="45" t="str">
        <f>_xlfn.XLOOKUP(Tabla20[[#This Row],[cedula]],TMODELO[Numero Documento],TMODELO[gen])</f>
        <v>F</v>
      </c>
      <c r="T41" s="49" t="str">
        <f>_xlfn.XLOOKUP(Tabla20[[#This Row],[cedula]],TMODELO[Numero Documento],TMODELO[Lugar Funciones Codigo])</f>
        <v>01.83</v>
      </c>
    </row>
    <row r="42" spans="1:20">
      <c r="A42" s="57" t="s">
        <v>3113</v>
      </c>
      <c r="B42" s="57" t="s">
        <v>3145</v>
      </c>
      <c r="C42" s="57" t="s">
        <v>3155</v>
      </c>
      <c r="D42" s="57" t="s">
        <v>2047</v>
      </c>
      <c r="E42" s="57" t="str">
        <f>_xlfn.XLOOKUP(Tabla20[[#This Row],[cedula]],TMODELO[Numero Documento],TMODELO[Empleado])</f>
        <v>ALAN GABRIEL CAMARENA ROMAN</v>
      </c>
      <c r="F42" s="57" t="s">
        <v>222</v>
      </c>
      <c r="G42" s="57" t="str">
        <f>_xlfn.XLOOKUP(Tabla20[[#This Row],[cedula]],TMODELO[Numero Documento],TMODELO[Lugar Funciones])</f>
        <v>MINISTERIO DE CULTURA</v>
      </c>
      <c r="H42" s="57" t="str">
        <f>_xlfn.XLOOKUP(Tabla20[[#This Row],[cedula]],TCARRERA[CEDULA],TCARRERA[CATEGORIA DEL SERVIDOR],"")</f>
        <v/>
      </c>
      <c r="I42" s="65"/>
      <c r="J42" s="41" t="str">
        <f>IF(Tabla20[[#This Row],[CARRERA]]&lt;&gt;"",Tabla20[[#This Row],[CARRERA]],IF(Tabla20[[#This Row],[Columna1]]&lt;&gt;"",Tabla20[[#This Row],[Columna1]],""))</f>
        <v/>
      </c>
      <c r="K42" s="55" t="str">
        <f>IF(Tabla20[[#This Row],[TIPO]]="Temporales",_xlfn.XLOOKUP(Tabla20[[#This Row],[NOMBRE Y APELLIDO]],TBLFECHAS[NOMBRE Y APELLIDO],TBLFECHAS[DESDE]),"")</f>
        <v/>
      </c>
      <c r="L42" s="55" t="str">
        <f>IF(Tabla20[[#This Row],[TIPO]]="Temporales",_xlfn.XLOOKUP(Tabla20[[#This Row],[NOMBRE Y APELLIDO]],TBLFECHAS[NOMBRE Y APELLIDO],TBLFECHAS[HASTA]),"")</f>
        <v/>
      </c>
      <c r="M42" s="58">
        <v>20000</v>
      </c>
      <c r="N42" s="60">
        <v>0</v>
      </c>
      <c r="O42" s="59">
        <v>608</v>
      </c>
      <c r="P42" s="59">
        <v>574</v>
      </c>
      <c r="Q42" s="59">
        <f>Tabla20[[#This Row],[sbruto]]-SUM(Tabla20[[#This Row],[ISR]:[AFP]])-Tabla20[[#This Row],[sneto]]</f>
        <v>25</v>
      </c>
      <c r="R42" s="59">
        <v>18793</v>
      </c>
      <c r="S42" s="45" t="str">
        <f>_xlfn.XLOOKUP(Tabla20[[#This Row],[cedula]],TMODELO[Numero Documento],TMODELO[gen])</f>
        <v>M</v>
      </c>
      <c r="T42" s="49" t="str">
        <f>_xlfn.XLOOKUP(Tabla20[[#This Row],[cedula]],TMODELO[Numero Documento],TMODELO[Lugar Funciones Codigo])</f>
        <v>01.83</v>
      </c>
    </row>
    <row r="43" spans="1:20">
      <c r="A43" s="57" t="s">
        <v>3113</v>
      </c>
      <c r="B43" s="57" t="s">
        <v>3145</v>
      </c>
      <c r="C43" s="57" t="s">
        <v>3155</v>
      </c>
      <c r="D43" s="57" t="s">
        <v>2255</v>
      </c>
      <c r="E43" s="57" t="str">
        <f>_xlfn.XLOOKUP(Tabla20[[#This Row],[cedula]],TMODELO[Numero Documento],TMODELO[Empleado])</f>
        <v>RAFAEL ALEJO BURGOS</v>
      </c>
      <c r="F43" s="57" t="s">
        <v>199</v>
      </c>
      <c r="G43" s="57" t="str">
        <f>_xlfn.XLOOKUP(Tabla20[[#This Row],[cedula]],TMODELO[Numero Documento],TMODELO[Lugar Funciones])</f>
        <v>MINISTERIO DE CULTURA</v>
      </c>
      <c r="H43" s="57" t="str">
        <f>_xlfn.XLOOKUP(Tabla20[[#This Row],[cedula]],TCARRERA[CEDULA],TCARRERA[CATEGORIA DEL SERVIDOR],"")</f>
        <v/>
      </c>
      <c r="I43" s="65"/>
      <c r="J43" s="41" t="str">
        <f>IF(Tabla20[[#This Row],[CARRERA]]&lt;&gt;"",Tabla20[[#This Row],[CARRERA]],IF(Tabla20[[#This Row],[Columna1]]&lt;&gt;"",Tabla20[[#This Row],[Columna1]],""))</f>
        <v/>
      </c>
      <c r="K43" s="55" t="str">
        <f>IF(Tabla20[[#This Row],[TIPO]]="Temporales",_xlfn.XLOOKUP(Tabla20[[#This Row],[NOMBRE Y APELLIDO]],TBLFECHAS[NOMBRE Y APELLIDO],TBLFECHAS[DESDE]),"")</f>
        <v/>
      </c>
      <c r="L43" s="55" t="str">
        <f>IF(Tabla20[[#This Row],[TIPO]]="Temporales",_xlfn.XLOOKUP(Tabla20[[#This Row],[NOMBRE Y APELLIDO]],TBLFECHAS[NOMBRE Y APELLIDO],TBLFECHAS[HASTA]),"")</f>
        <v/>
      </c>
      <c r="M43" s="58">
        <v>16500</v>
      </c>
      <c r="N43" s="60">
        <v>0</v>
      </c>
      <c r="O43" s="59">
        <v>501.6</v>
      </c>
      <c r="P43" s="59">
        <v>473.55</v>
      </c>
      <c r="Q43" s="59">
        <f>Tabla20[[#This Row],[sbruto]]-SUM(Tabla20[[#This Row],[ISR]:[AFP]])-Tabla20[[#This Row],[sneto]]</f>
        <v>25</v>
      </c>
      <c r="R43" s="59">
        <v>15499.85</v>
      </c>
      <c r="S43" s="45" t="str">
        <f>_xlfn.XLOOKUP(Tabla20[[#This Row],[cedula]],TMODELO[Numero Documento],TMODELO[gen])</f>
        <v>M</v>
      </c>
      <c r="T43" s="49" t="str">
        <f>_xlfn.XLOOKUP(Tabla20[[#This Row],[cedula]],TMODELO[Numero Documento],TMODELO[Lugar Funciones Codigo])</f>
        <v>01.83</v>
      </c>
    </row>
    <row r="44" spans="1:20">
      <c r="A44" s="57" t="s">
        <v>3113</v>
      </c>
      <c r="B44" s="57" t="s">
        <v>3145</v>
      </c>
      <c r="C44" s="57" t="s">
        <v>3155</v>
      </c>
      <c r="D44" s="57" t="s">
        <v>2173</v>
      </c>
      <c r="E44" s="57" t="str">
        <f>_xlfn.XLOOKUP(Tabla20[[#This Row],[cedula]],TMODELO[Numero Documento],TMODELO[Empleado])</f>
        <v>JOSE OSVALDO ALMANZAR GOMEZ</v>
      </c>
      <c r="F44" s="57" t="s">
        <v>15</v>
      </c>
      <c r="G44" s="57" t="str">
        <f>_xlfn.XLOOKUP(Tabla20[[#This Row],[cedula]],TMODELO[Numero Documento],TMODELO[Lugar Funciones])</f>
        <v>MINISTERIO DE CULTURA</v>
      </c>
      <c r="H44" s="57" t="str">
        <f>_xlfn.XLOOKUP(Tabla20[[#This Row],[cedula]],TCARRERA[CEDULA],TCARRERA[CATEGORIA DEL SERVIDOR],"")</f>
        <v/>
      </c>
      <c r="I44" s="65"/>
      <c r="J44" s="41" t="str">
        <f>IF(Tabla20[[#This Row],[CARRERA]]&lt;&gt;"",Tabla20[[#This Row],[CARRERA]],IF(Tabla20[[#This Row],[Columna1]]&lt;&gt;"",Tabla20[[#This Row],[Columna1]],""))</f>
        <v/>
      </c>
      <c r="K44" s="55" t="str">
        <f>IF(Tabla20[[#This Row],[TIPO]]="Temporales",_xlfn.XLOOKUP(Tabla20[[#This Row],[NOMBRE Y APELLIDO]],TBLFECHAS[NOMBRE Y APELLIDO],TBLFECHAS[DESDE]),"")</f>
        <v/>
      </c>
      <c r="L44" s="55" t="str">
        <f>IF(Tabla20[[#This Row],[TIPO]]="Temporales",_xlfn.XLOOKUP(Tabla20[[#This Row],[NOMBRE Y APELLIDO]],TBLFECHAS[NOMBRE Y APELLIDO],TBLFECHAS[HASTA]),"")</f>
        <v/>
      </c>
      <c r="M44" s="58">
        <v>16500</v>
      </c>
      <c r="N44" s="63">
        <v>0</v>
      </c>
      <c r="O44" s="61">
        <v>501.6</v>
      </c>
      <c r="P44" s="61">
        <v>473.55</v>
      </c>
      <c r="Q44" s="61">
        <f>Tabla20[[#This Row],[sbruto]]-SUM(Tabla20[[#This Row],[ISR]:[AFP]])-Tabla20[[#This Row],[sneto]]</f>
        <v>5571.24</v>
      </c>
      <c r="R44" s="61">
        <v>9953.61</v>
      </c>
      <c r="S44" s="45" t="str">
        <f>_xlfn.XLOOKUP(Tabla20[[#This Row],[cedula]],TMODELO[Numero Documento],TMODELO[gen])</f>
        <v>M</v>
      </c>
      <c r="T44" s="49" t="str">
        <f>_xlfn.XLOOKUP(Tabla20[[#This Row],[cedula]],TMODELO[Numero Documento],TMODELO[Lugar Funciones Codigo])</f>
        <v>01.83</v>
      </c>
    </row>
    <row r="45" spans="1:20">
      <c r="A45" s="57" t="s">
        <v>3113</v>
      </c>
      <c r="B45" s="57" t="s">
        <v>3145</v>
      </c>
      <c r="C45" s="57" t="s">
        <v>3155</v>
      </c>
      <c r="D45" s="57" t="s">
        <v>1379</v>
      </c>
      <c r="E45" s="57" t="str">
        <f>_xlfn.XLOOKUP(Tabla20[[#This Row],[cedula]],TMODELO[Numero Documento],TMODELO[Empleado])</f>
        <v>MODESTO ANTONIO JAVIER</v>
      </c>
      <c r="F45" s="57" t="s">
        <v>130</v>
      </c>
      <c r="G45" s="57" t="str">
        <f>_xlfn.XLOOKUP(Tabla20[[#This Row],[cedula]],TMODELO[Numero Documento],TMODELO[Lugar Funciones])</f>
        <v>MINISTERIO DE CULTURA</v>
      </c>
      <c r="H45" s="57" t="str">
        <f>_xlfn.XLOOKUP(Tabla20[[#This Row],[cedula]],TCARRERA[CEDULA],TCARRERA[CATEGORIA DEL SERVIDOR],"")</f>
        <v>CARRERA ADMINISTRATIVA</v>
      </c>
      <c r="I45" s="65"/>
      <c r="J45" s="41" t="str">
        <f>IF(Tabla20[[#This Row],[CARRERA]]&lt;&gt;"",Tabla20[[#This Row],[CARRERA]],IF(Tabla20[[#This Row],[Columna1]]&lt;&gt;"",Tabla20[[#This Row],[Columna1]],""))</f>
        <v>CARRERA ADMINISTRATIVA</v>
      </c>
      <c r="K45" s="55" t="str">
        <f>IF(Tabla20[[#This Row],[TIPO]]="Temporales",_xlfn.XLOOKUP(Tabla20[[#This Row],[NOMBRE Y APELLIDO]],TBLFECHAS[NOMBRE Y APELLIDO],TBLFECHAS[DESDE]),"")</f>
        <v/>
      </c>
      <c r="L45" s="55" t="str">
        <f>IF(Tabla20[[#This Row],[TIPO]]="Temporales",_xlfn.XLOOKUP(Tabla20[[#This Row],[NOMBRE Y APELLIDO]],TBLFECHAS[NOMBRE Y APELLIDO],TBLFECHAS[HASTA]),"")</f>
        <v/>
      </c>
      <c r="M45" s="58">
        <v>15000</v>
      </c>
      <c r="N45" s="61">
        <v>0</v>
      </c>
      <c r="O45" s="59">
        <v>456</v>
      </c>
      <c r="P45" s="59">
        <v>430.5</v>
      </c>
      <c r="Q45" s="59">
        <f>Tabla20[[#This Row],[sbruto]]-SUM(Tabla20[[#This Row],[ISR]:[AFP]])-Tabla20[[#This Row],[sneto]]</f>
        <v>8143.74</v>
      </c>
      <c r="R45" s="59">
        <v>5969.76</v>
      </c>
      <c r="S45" s="45" t="str">
        <f>_xlfn.XLOOKUP(Tabla20[[#This Row],[cedula]],TMODELO[Numero Documento],TMODELO[gen])</f>
        <v>M</v>
      </c>
      <c r="T45" s="49" t="str">
        <f>_xlfn.XLOOKUP(Tabla20[[#This Row],[cedula]],TMODELO[Numero Documento],TMODELO[Lugar Funciones Codigo])</f>
        <v>01.83</v>
      </c>
    </row>
    <row r="46" spans="1:20">
      <c r="A46" s="57" t="s">
        <v>3113</v>
      </c>
      <c r="B46" s="57" t="s">
        <v>3145</v>
      </c>
      <c r="C46" s="57" t="s">
        <v>3155</v>
      </c>
      <c r="D46" s="57" t="s">
        <v>1353</v>
      </c>
      <c r="E46" s="57" t="str">
        <f>_xlfn.XLOOKUP(Tabla20[[#This Row],[cedula]],TMODELO[Numero Documento],TMODELO[Empleado])</f>
        <v>JUAN CARABALLO</v>
      </c>
      <c r="F46" s="57" t="s">
        <v>27</v>
      </c>
      <c r="G46" s="57" t="str">
        <f>_xlfn.XLOOKUP(Tabla20[[#This Row],[cedula]],TMODELO[Numero Documento],TMODELO[Lugar Funciones])</f>
        <v>MINISTERIO DE CULTURA</v>
      </c>
      <c r="H46" s="57" t="str">
        <f>_xlfn.XLOOKUP(Tabla20[[#This Row],[cedula]],TCARRERA[CEDULA],TCARRERA[CATEGORIA DEL SERVIDOR],"")</f>
        <v>CARRERA ADMINISTRATIVA</v>
      </c>
      <c r="I46" s="65"/>
      <c r="J46" s="41" t="str">
        <f>IF(Tabla20[[#This Row],[CARRERA]]&lt;&gt;"",Tabla20[[#This Row],[CARRERA]],IF(Tabla20[[#This Row],[Columna1]]&lt;&gt;"",Tabla20[[#This Row],[Columna1]],""))</f>
        <v>CARRERA ADMINISTRATIVA</v>
      </c>
      <c r="K46" s="55" t="str">
        <f>IF(Tabla20[[#This Row],[TIPO]]="Temporales",_xlfn.XLOOKUP(Tabla20[[#This Row],[NOMBRE Y APELLIDO]],TBLFECHAS[NOMBRE Y APELLIDO],TBLFECHAS[DESDE]),"")</f>
        <v/>
      </c>
      <c r="L46" s="55" t="str">
        <f>IF(Tabla20[[#This Row],[TIPO]]="Temporales",_xlfn.XLOOKUP(Tabla20[[#This Row],[NOMBRE Y APELLIDO]],TBLFECHAS[NOMBRE Y APELLIDO],TBLFECHAS[HASTA]),"")</f>
        <v/>
      </c>
      <c r="M46" s="58">
        <v>15000</v>
      </c>
      <c r="N46" s="63">
        <v>0</v>
      </c>
      <c r="O46" s="59">
        <v>456</v>
      </c>
      <c r="P46" s="59">
        <v>430.5</v>
      </c>
      <c r="Q46" s="59">
        <f>Tabla20[[#This Row],[sbruto]]-SUM(Tabla20[[#This Row],[ISR]:[AFP]])-Tabla20[[#This Row],[sneto]]</f>
        <v>8867.880000000001</v>
      </c>
      <c r="R46" s="59">
        <v>5245.62</v>
      </c>
      <c r="S46" s="45" t="str">
        <f>_xlfn.XLOOKUP(Tabla20[[#This Row],[cedula]],TMODELO[Numero Documento],TMODELO[gen])</f>
        <v>M</v>
      </c>
      <c r="T46" s="49" t="str">
        <f>_xlfn.XLOOKUP(Tabla20[[#This Row],[cedula]],TMODELO[Numero Documento],TMODELO[Lugar Funciones Codigo])</f>
        <v>01.83</v>
      </c>
    </row>
    <row r="47" spans="1:20">
      <c r="A47" s="57" t="s">
        <v>3113</v>
      </c>
      <c r="B47" s="57" t="s">
        <v>3145</v>
      </c>
      <c r="C47" s="57" t="s">
        <v>3155</v>
      </c>
      <c r="D47" s="57" t="s">
        <v>2102</v>
      </c>
      <c r="E47" s="57" t="str">
        <f>_xlfn.XLOOKUP(Tabla20[[#This Row],[cedula]],TMODELO[Numero Documento],TMODELO[Empleado])</f>
        <v>DONATO SALAS</v>
      </c>
      <c r="F47" s="57" t="s">
        <v>130</v>
      </c>
      <c r="G47" s="57" t="str">
        <f>_xlfn.XLOOKUP(Tabla20[[#This Row],[cedula]],TMODELO[Numero Documento],TMODELO[Lugar Funciones])</f>
        <v>MINISTERIO DE CULTURA</v>
      </c>
      <c r="H47" s="57" t="str">
        <f>_xlfn.XLOOKUP(Tabla20[[#This Row],[cedula]],TCARRERA[CEDULA],TCARRERA[CATEGORIA DEL SERVIDOR],"")</f>
        <v/>
      </c>
      <c r="I47" s="65"/>
      <c r="J47" s="41" t="str">
        <f>IF(Tabla20[[#This Row],[CARRERA]]&lt;&gt;"",Tabla20[[#This Row],[CARRERA]],IF(Tabla20[[#This Row],[Columna1]]&lt;&gt;"",Tabla20[[#This Row],[Columna1]],""))</f>
        <v/>
      </c>
      <c r="K47" s="55" t="str">
        <f>IF(Tabla20[[#This Row],[TIPO]]="Temporales",_xlfn.XLOOKUP(Tabla20[[#This Row],[NOMBRE Y APELLIDO]],TBLFECHAS[NOMBRE Y APELLIDO],TBLFECHAS[DESDE]),"")</f>
        <v/>
      </c>
      <c r="L47" s="55" t="str">
        <f>IF(Tabla20[[#This Row],[TIPO]]="Temporales",_xlfn.XLOOKUP(Tabla20[[#This Row],[NOMBRE Y APELLIDO]],TBLFECHAS[NOMBRE Y APELLIDO],TBLFECHAS[HASTA]),"")</f>
        <v/>
      </c>
      <c r="M47" s="58">
        <v>15000</v>
      </c>
      <c r="N47" s="61">
        <v>0</v>
      </c>
      <c r="O47" s="59">
        <v>456</v>
      </c>
      <c r="P47" s="59">
        <v>430.5</v>
      </c>
      <c r="Q47" s="59">
        <f>Tabla20[[#This Row],[sbruto]]-SUM(Tabla20[[#This Row],[ISR]:[AFP]])-Tabla20[[#This Row],[sneto]]</f>
        <v>25</v>
      </c>
      <c r="R47" s="59">
        <v>14088.5</v>
      </c>
      <c r="S47" s="45" t="str">
        <f>_xlfn.XLOOKUP(Tabla20[[#This Row],[cedula]],TMODELO[Numero Documento],TMODELO[gen])</f>
        <v>M</v>
      </c>
      <c r="T47" s="49" t="str">
        <f>_xlfn.XLOOKUP(Tabla20[[#This Row],[cedula]],TMODELO[Numero Documento],TMODELO[Lugar Funciones Codigo])</f>
        <v>01.83</v>
      </c>
    </row>
    <row r="48" spans="1:20">
      <c r="A48" s="57" t="s">
        <v>3113</v>
      </c>
      <c r="B48" s="57" t="s">
        <v>3145</v>
      </c>
      <c r="C48" s="57" t="s">
        <v>3155</v>
      </c>
      <c r="D48" s="57" t="s">
        <v>2086</v>
      </c>
      <c r="E48" s="57" t="str">
        <f>_xlfn.XLOOKUP(Tabla20[[#This Row],[cedula]],TMODELO[Numero Documento],TMODELO[Empleado])</f>
        <v>CLEOFIO ANTONIO DOÑE</v>
      </c>
      <c r="F48" s="57" t="s">
        <v>130</v>
      </c>
      <c r="G48" s="57" t="str">
        <f>_xlfn.XLOOKUP(Tabla20[[#This Row],[cedula]],TMODELO[Numero Documento],TMODELO[Lugar Funciones])</f>
        <v>MINISTERIO DE CULTURA</v>
      </c>
      <c r="H48" s="57" t="str">
        <f>_xlfn.XLOOKUP(Tabla20[[#This Row],[cedula]],TCARRERA[CEDULA],TCARRERA[CATEGORIA DEL SERVIDOR],"")</f>
        <v/>
      </c>
      <c r="I48" s="65"/>
      <c r="J48" s="41" t="str">
        <f>IF(Tabla20[[#This Row],[CARRERA]]&lt;&gt;"",Tabla20[[#This Row],[CARRERA]],IF(Tabla20[[#This Row],[Columna1]]&lt;&gt;"",Tabla20[[#This Row],[Columna1]],""))</f>
        <v/>
      </c>
      <c r="K48" s="55" t="str">
        <f>IF(Tabla20[[#This Row],[TIPO]]="Temporales",_xlfn.XLOOKUP(Tabla20[[#This Row],[NOMBRE Y APELLIDO]],TBLFECHAS[NOMBRE Y APELLIDO],TBLFECHAS[DESDE]),"")</f>
        <v/>
      </c>
      <c r="L48" s="55" t="str">
        <f>IF(Tabla20[[#This Row],[TIPO]]="Temporales",_xlfn.XLOOKUP(Tabla20[[#This Row],[NOMBRE Y APELLIDO]],TBLFECHAS[NOMBRE Y APELLIDO],TBLFECHAS[HASTA]),"")</f>
        <v/>
      </c>
      <c r="M48" s="58">
        <v>15000</v>
      </c>
      <c r="N48" s="63">
        <v>0</v>
      </c>
      <c r="O48" s="59">
        <v>456</v>
      </c>
      <c r="P48" s="59">
        <v>430.5</v>
      </c>
      <c r="Q48" s="59">
        <f>Tabla20[[#This Row],[sbruto]]-SUM(Tabla20[[#This Row],[ISR]:[AFP]])-Tabla20[[#This Row],[sneto]]</f>
        <v>25</v>
      </c>
      <c r="R48" s="59">
        <v>14088.5</v>
      </c>
      <c r="S48" s="45" t="str">
        <f>_xlfn.XLOOKUP(Tabla20[[#This Row],[cedula]],TMODELO[Numero Documento],TMODELO[gen])</f>
        <v>M</v>
      </c>
      <c r="T48" s="49" t="str">
        <f>_xlfn.XLOOKUP(Tabla20[[#This Row],[cedula]],TMODELO[Numero Documento],TMODELO[Lugar Funciones Codigo])</f>
        <v>01.83</v>
      </c>
    </row>
    <row r="49" spans="1:20">
      <c r="A49" s="57" t="s">
        <v>3113</v>
      </c>
      <c r="B49" s="57" t="s">
        <v>3145</v>
      </c>
      <c r="C49" s="57" t="s">
        <v>3155</v>
      </c>
      <c r="D49" s="57" t="s">
        <v>2254</v>
      </c>
      <c r="E49" s="57" t="str">
        <f>_xlfn.XLOOKUP(Tabla20[[#This Row],[cedula]],TMODELO[Numero Documento],TMODELO[Empleado])</f>
        <v>RADHAMES ROSARIO</v>
      </c>
      <c r="F49" s="57" t="s">
        <v>130</v>
      </c>
      <c r="G49" s="57" t="str">
        <f>_xlfn.XLOOKUP(Tabla20[[#This Row],[cedula]],TMODELO[Numero Documento],TMODELO[Lugar Funciones])</f>
        <v>MINISTERIO DE CULTURA</v>
      </c>
      <c r="H49" s="57" t="str">
        <f>_xlfn.XLOOKUP(Tabla20[[#This Row],[cedula]],TCARRERA[CEDULA],TCARRERA[CATEGORIA DEL SERVIDOR],"")</f>
        <v/>
      </c>
      <c r="I49" s="65"/>
      <c r="J49" s="41" t="str">
        <f>IF(Tabla20[[#This Row],[CARRERA]]&lt;&gt;"",Tabla20[[#This Row],[CARRERA]],IF(Tabla20[[#This Row],[Columna1]]&lt;&gt;"",Tabla20[[#This Row],[Columna1]],""))</f>
        <v/>
      </c>
      <c r="K49" s="55" t="str">
        <f>IF(Tabla20[[#This Row],[TIPO]]="Temporales",_xlfn.XLOOKUP(Tabla20[[#This Row],[NOMBRE Y APELLIDO]],TBLFECHAS[NOMBRE Y APELLIDO],TBLFECHAS[DESDE]),"")</f>
        <v/>
      </c>
      <c r="L49" s="55" t="str">
        <f>IF(Tabla20[[#This Row],[TIPO]]="Temporales",_xlfn.XLOOKUP(Tabla20[[#This Row],[NOMBRE Y APELLIDO]],TBLFECHAS[NOMBRE Y APELLIDO],TBLFECHAS[HASTA]),"")</f>
        <v/>
      </c>
      <c r="M49" s="58">
        <v>15000</v>
      </c>
      <c r="N49" s="63">
        <v>0</v>
      </c>
      <c r="O49" s="61">
        <v>456</v>
      </c>
      <c r="P49" s="61">
        <v>430.5</v>
      </c>
      <c r="Q49" s="61">
        <f>Tabla20[[#This Row],[sbruto]]-SUM(Tabla20[[#This Row],[ISR]:[AFP]])-Tabla20[[#This Row],[sneto]]</f>
        <v>4653.34</v>
      </c>
      <c r="R49" s="61">
        <v>9460.16</v>
      </c>
      <c r="S49" s="45" t="str">
        <f>_xlfn.XLOOKUP(Tabla20[[#This Row],[cedula]],TMODELO[Numero Documento],TMODELO[gen])</f>
        <v>M</v>
      </c>
      <c r="T49" s="49" t="str">
        <f>_xlfn.XLOOKUP(Tabla20[[#This Row],[cedula]],TMODELO[Numero Documento],TMODELO[Lugar Funciones Codigo])</f>
        <v>01.83</v>
      </c>
    </row>
    <row r="50" spans="1:20">
      <c r="A50" s="57" t="s">
        <v>3113</v>
      </c>
      <c r="B50" s="57" t="s">
        <v>3145</v>
      </c>
      <c r="C50" s="57" t="s">
        <v>3155</v>
      </c>
      <c r="D50" s="57" t="s">
        <v>2310</v>
      </c>
      <c r="E50" s="57" t="str">
        <f>_xlfn.XLOOKUP(Tabla20[[#This Row],[cedula]],TMODELO[Numero Documento],TMODELO[Empleado])</f>
        <v>YAEL ROJAS VENTURA</v>
      </c>
      <c r="F50" s="57" t="s">
        <v>8</v>
      </c>
      <c r="G50" s="57" t="str">
        <f>_xlfn.XLOOKUP(Tabla20[[#This Row],[cedula]],TMODELO[Numero Documento],TMODELO[Lugar Funciones])</f>
        <v>MINISTERIO DE CULTURA</v>
      </c>
      <c r="H50" s="57" t="str">
        <f>_xlfn.XLOOKUP(Tabla20[[#This Row],[cedula]],TCARRERA[CEDULA],TCARRERA[CATEGORIA DEL SERVIDOR],"")</f>
        <v/>
      </c>
      <c r="I50" s="65"/>
      <c r="J50" s="41" t="str">
        <f>IF(Tabla20[[#This Row],[CARRERA]]&lt;&gt;"",Tabla20[[#This Row],[CARRERA]],IF(Tabla20[[#This Row],[Columna1]]&lt;&gt;"",Tabla20[[#This Row],[Columna1]],""))</f>
        <v/>
      </c>
      <c r="K50" s="55" t="str">
        <f>IF(Tabla20[[#This Row],[TIPO]]="Temporales",_xlfn.XLOOKUP(Tabla20[[#This Row],[NOMBRE Y APELLIDO]],TBLFECHAS[NOMBRE Y APELLIDO],TBLFECHAS[DESDE]),"")</f>
        <v/>
      </c>
      <c r="L50" s="55" t="str">
        <f>IF(Tabla20[[#This Row],[TIPO]]="Temporales",_xlfn.XLOOKUP(Tabla20[[#This Row],[NOMBRE Y APELLIDO]],TBLFECHAS[NOMBRE Y APELLIDO],TBLFECHAS[HASTA]),"")</f>
        <v/>
      </c>
      <c r="M50" s="58">
        <v>15000</v>
      </c>
      <c r="N50" s="63">
        <v>0</v>
      </c>
      <c r="O50" s="61">
        <v>456</v>
      </c>
      <c r="P50" s="61">
        <v>430.5</v>
      </c>
      <c r="Q50" s="61">
        <f>Tabla20[[#This Row],[sbruto]]-SUM(Tabla20[[#This Row],[ISR]:[AFP]])-Tabla20[[#This Row],[sneto]]</f>
        <v>25</v>
      </c>
      <c r="R50" s="61">
        <v>14088.5</v>
      </c>
      <c r="S50" s="45" t="str">
        <f>_xlfn.XLOOKUP(Tabla20[[#This Row],[cedula]],TMODELO[Numero Documento],TMODELO[gen])</f>
        <v>M</v>
      </c>
      <c r="T50" s="49" t="str">
        <f>_xlfn.XLOOKUP(Tabla20[[#This Row],[cedula]],TMODELO[Numero Documento],TMODELO[Lugar Funciones Codigo])</f>
        <v>01.83</v>
      </c>
    </row>
    <row r="51" spans="1:20">
      <c r="A51" s="57" t="s">
        <v>3113</v>
      </c>
      <c r="B51" s="57" t="s">
        <v>3145</v>
      </c>
      <c r="C51" s="57" t="s">
        <v>3155</v>
      </c>
      <c r="D51" s="57" t="s">
        <v>2159</v>
      </c>
      <c r="E51" s="57" t="str">
        <f>_xlfn.XLOOKUP(Tabla20[[#This Row],[cedula]],TMODELO[Numero Documento],TMODELO[Empleado])</f>
        <v>JHOSEL CESARIN SANTANA TEJEDA</v>
      </c>
      <c r="F51" s="57" t="s">
        <v>130</v>
      </c>
      <c r="G51" s="57" t="str">
        <f>_xlfn.XLOOKUP(Tabla20[[#This Row],[cedula]],TMODELO[Numero Documento],TMODELO[Lugar Funciones])</f>
        <v>MINISTERIO DE CULTURA</v>
      </c>
      <c r="H51" s="57" t="str">
        <f>_xlfn.XLOOKUP(Tabla20[[#This Row],[cedula]],TCARRERA[CEDULA],TCARRERA[CATEGORIA DEL SERVIDOR],"")</f>
        <v/>
      </c>
      <c r="I51" s="65"/>
      <c r="J51" s="41" t="str">
        <f>IF(Tabla20[[#This Row],[CARRERA]]&lt;&gt;"",Tabla20[[#This Row],[CARRERA]],IF(Tabla20[[#This Row],[Columna1]]&lt;&gt;"",Tabla20[[#This Row],[Columna1]],""))</f>
        <v/>
      </c>
      <c r="K51" s="55" t="str">
        <f>IF(Tabla20[[#This Row],[TIPO]]="Temporales",_xlfn.XLOOKUP(Tabla20[[#This Row],[NOMBRE Y APELLIDO]],TBLFECHAS[NOMBRE Y APELLIDO],TBLFECHAS[DESDE]),"")</f>
        <v/>
      </c>
      <c r="L51" s="55" t="str">
        <f>IF(Tabla20[[#This Row],[TIPO]]="Temporales",_xlfn.XLOOKUP(Tabla20[[#This Row],[NOMBRE Y APELLIDO]],TBLFECHAS[NOMBRE Y APELLIDO],TBLFECHAS[HASTA]),"")</f>
        <v/>
      </c>
      <c r="M51" s="58">
        <v>15000</v>
      </c>
      <c r="N51" s="60">
        <v>0</v>
      </c>
      <c r="O51" s="59">
        <v>456</v>
      </c>
      <c r="P51" s="59">
        <v>430.5</v>
      </c>
      <c r="Q51" s="59">
        <f>Tabla20[[#This Row],[sbruto]]-SUM(Tabla20[[#This Row],[ISR]:[AFP]])-Tabla20[[#This Row],[sneto]]</f>
        <v>25</v>
      </c>
      <c r="R51" s="59">
        <v>14088.5</v>
      </c>
      <c r="S51" s="45" t="str">
        <f>_xlfn.XLOOKUP(Tabla20[[#This Row],[cedula]],TMODELO[Numero Documento],TMODELO[gen])</f>
        <v>M</v>
      </c>
      <c r="T51" s="49" t="str">
        <f>_xlfn.XLOOKUP(Tabla20[[#This Row],[cedula]],TMODELO[Numero Documento],TMODELO[Lugar Funciones Codigo])</f>
        <v>01.83</v>
      </c>
    </row>
    <row r="52" spans="1:20">
      <c r="A52" s="57" t="s">
        <v>3113</v>
      </c>
      <c r="B52" s="57" t="s">
        <v>3145</v>
      </c>
      <c r="C52" s="57" t="s">
        <v>3155</v>
      </c>
      <c r="D52" s="57" t="s">
        <v>2113</v>
      </c>
      <c r="E52" s="57" t="str">
        <f>_xlfn.XLOOKUP(Tabla20[[#This Row],[cedula]],TMODELO[Numero Documento],TMODELO[Empleado])</f>
        <v>ERNESTO DE LA CRUZ BRAZOBAN</v>
      </c>
      <c r="F52" s="57" t="s">
        <v>130</v>
      </c>
      <c r="G52" s="57" t="str">
        <f>_xlfn.XLOOKUP(Tabla20[[#This Row],[cedula]],TMODELO[Numero Documento],TMODELO[Lugar Funciones])</f>
        <v>MINISTERIO DE CULTURA</v>
      </c>
      <c r="H52" s="57" t="str">
        <f>_xlfn.XLOOKUP(Tabla20[[#This Row],[cedula]],TCARRERA[CEDULA],TCARRERA[CATEGORIA DEL SERVIDOR],"")</f>
        <v/>
      </c>
      <c r="I52" s="65"/>
      <c r="J52" s="41" t="str">
        <f>IF(Tabla20[[#This Row],[CARRERA]]&lt;&gt;"",Tabla20[[#This Row],[CARRERA]],IF(Tabla20[[#This Row],[Columna1]]&lt;&gt;"",Tabla20[[#This Row],[Columna1]],""))</f>
        <v/>
      </c>
      <c r="K52" s="55" t="str">
        <f>IF(Tabla20[[#This Row],[TIPO]]="Temporales",_xlfn.XLOOKUP(Tabla20[[#This Row],[NOMBRE Y APELLIDO]],TBLFECHAS[NOMBRE Y APELLIDO],TBLFECHAS[DESDE]),"")</f>
        <v/>
      </c>
      <c r="L52" s="55" t="str">
        <f>IF(Tabla20[[#This Row],[TIPO]]="Temporales",_xlfn.XLOOKUP(Tabla20[[#This Row],[NOMBRE Y APELLIDO]],TBLFECHAS[NOMBRE Y APELLIDO],TBLFECHAS[HASTA]),"")</f>
        <v/>
      </c>
      <c r="M52" s="58">
        <v>15000</v>
      </c>
      <c r="N52" s="61">
        <v>0</v>
      </c>
      <c r="O52" s="59">
        <v>456</v>
      </c>
      <c r="P52" s="59">
        <v>430.5</v>
      </c>
      <c r="Q52" s="59">
        <f>Tabla20[[#This Row],[sbruto]]-SUM(Tabla20[[#This Row],[ISR]:[AFP]])-Tabla20[[#This Row],[sneto]]</f>
        <v>2071</v>
      </c>
      <c r="R52" s="59">
        <v>12042.5</v>
      </c>
      <c r="S52" s="49" t="str">
        <f>_xlfn.XLOOKUP(Tabla20[[#This Row],[cedula]],TMODELO[Numero Documento],TMODELO[gen])</f>
        <v>M</v>
      </c>
      <c r="T52" s="49" t="str">
        <f>_xlfn.XLOOKUP(Tabla20[[#This Row],[cedula]],TMODELO[Numero Documento],TMODELO[Lugar Funciones Codigo])</f>
        <v>01.83</v>
      </c>
    </row>
    <row r="53" spans="1:20">
      <c r="A53" s="57" t="s">
        <v>3113</v>
      </c>
      <c r="B53" s="57" t="s">
        <v>3145</v>
      </c>
      <c r="C53" s="57" t="s">
        <v>3155</v>
      </c>
      <c r="D53" s="57" t="s">
        <v>2075</v>
      </c>
      <c r="E53" s="57" t="str">
        <f>_xlfn.XLOOKUP(Tabla20[[#This Row],[cedula]],TMODELO[Numero Documento],TMODELO[Empleado])</f>
        <v>CARLOS ALFREDO DIAZ GARCIA</v>
      </c>
      <c r="F53" s="57" t="s">
        <v>130</v>
      </c>
      <c r="G53" s="57" t="str">
        <f>_xlfn.XLOOKUP(Tabla20[[#This Row],[cedula]],TMODELO[Numero Documento],TMODELO[Lugar Funciones])</f>
        <v>MINISTERIO DE CULTURA</v>
      </c>
      <c r="H53" s="57" t="str">
        <f>_xlfn.XLOOKUP(Tabla20[[#This Row],[cedula]],TCARRERA[CEDULA],TCARRERA[CATEGORIA DEL SERVIDOR],"")</f>
        <v/>
      </c>
      <c r="I53" s="65"/>
      <c r="J53" s="41" t="str">
        <f>IF(Tabla20[[#This Row],[CARRERA]]&lt;&gt;"",Tabla20[[#This Row],[CARRERA]],IF(Tabla20[[#This Row],[Columna1]]&lt;&gt;"",Tabla20[[#This Row],[Columna1]],""))</f>
        <v/>
      </c>
      <c r="K53" s="55" t="str">
        <f>IF(Tabla20[[#This Row],[TIPO]]="Temporales",_xlfn.XLOOKUP(Tabla20[[#This Row],[NOMBRE Y APELLIDO]],TBLFECHAS[NOMBRE Y APELLIDO],TBLFECHAS[DESDE]),"")</f>
        <v/>
      </c>
      <c r="L53" s="55" t="str">
        <f>IF(Tabla20[[#This Row],[TIPO]]="Temporales",_xlfn.XLOOKUP(Tabla20[[#This Row],[NOMBRE Y APELLIDO]],TBLFECHAS[NOMBRE Y APELLIDO],TBLFECHAS[HASTA]),"")</f>
        <v/>
      </c>
      <c r="M53" s="58">
        <v>15000</v>
      </c>
      <c r="N53" s="63">
        <v>0</v>
      </c>
      <c r="O53" s="59">
        <v>456</v>
      </c>
      <c r="P53" s="59">
        <v>430.5</v>
      </c>
      <c r="Q53" s="59">
        <f>Tabla20[[#This Row],[sbruto]]-SUM(Tabla20[[#This Row],[ISR]:[AFP]])-Tabla20[[#This Row],[sneto]]</f>
        <v>25</v>
      </c>
      <c r="R53" s="59">
        <v>14088.5</v>
      </c>
      <c r="S53" s="45" t="str">
        <f>_xlfn.XLOOKUP(Tabla20[[#This Row],[cedula]],TMODELO[Numero Documento],TMODELO[gen])</f>
        <v>M</v>
      </c>
      <c r="T53" s="49" t="str">
        <f>_xlfn.XLOOKUP(Tabla20[[#This Row],[cedula]],TMODELO[Numero Documento],TMODELO[Lugar Funciones Codigo])</f>
        <v>01.83</v>
      </c>
    </row>
    <row r="54" spans="1:20">
      <c r="A54" s="57" t="s">
        <v>3113</v>
      </c>
      <c r="B54" s="57" t="s">
        <v>3145</v>
      </c>
      <c r="C54" s="57" t="s">
        <v>3155</v>
      </c>
      <c r="D54" s="57" t="s">
        <v>2273</v>
      </c>
      <c r="E54" s="57" t="str">
        <f>_xlfn.XLOOKUP(Tabla20[[#This Row],[cedula]],TMODELO[Numero Documento],TMODELO[Empleado])</f>
        <v>REINY VLADIMIR MOQUETE CUELLO</v>
      </c>
      <c r="F54" s="57" t="s">
        <v>130</v>
      </c>
      <c r="G54" s="57" t="str">
        <f>_xlfn.XLOOKUP(Tabla20[[#This Row],[cedula]],TMODELO[Numero Documento],TMODELO[Lugar Funciones])</f>
        <v>MINISTERIO DE CULTURA</v>
      </c>
      <c r="H54" s="57" t="str">
        <f>_xlfn.XLOOKUP(Tabla20[[#This Row],[cedula]],TCARRERA[CEDULA],TCARRERA[CATEGORIA DEL SERVIDOR],"")</f>
        <v/>
      </c>
      <c r="I54" s="65"/>
      <c r="J54" s="41" t="str">
        <f>IF(Tabla20[[#This Row],[CARRERA]]&lt;&gt;"",Tabla20[[#This Row],[CARRERA]],IF(Tabla20[[#This Row],[Columna1]]&lt;&gt;"",Tabla20[[#This Row],[Columna1]],""))</f>
        <v/>
      </c>
      <c r="K54" s="55" t="str">
        <f>IF(Tabla20[[#This Row],[TIPO]]="Temporales",_xlfn.XLOOKUP(Tabla20[[#This Row],[NOMBRE Y APELLIDO]],TBLFECHAS[NOMBRE Y APELLIDO],TBLFECHAS[DESDE]),"")</f>
        <v/>
      </c>
      <c r="L54" s="55" t="str">
        <f>IF(Tabla20[[#This Row],[TIPO]]="Temporales",_xlfn.XLOOKUP(Tabla20[[#This Row],[NOMBRE Y APELLIDO]],TBLFECHAS[NOMBRE Y APELLIDO],TBLFECHAS[HASTA]),"")</f>
        <v/>
      </c>
      <c r="M54" s="58">
        <v>15000</v>
      </c>
      <c r="N54" s="63">
        <v>0</v>
      </c>
      <c r="O54" s="59">
        <v>456</v>
      </c>
      <c r="P54" s="59">
        <v>430.5</v>
      </c>
      <c r="Q54" s="59">
        <f>Tabla20[[#This Row],[sbruto]]-SUM(Tabla20[[#This Row],[ISR]:[AFP]])-Tabla20[[#This Row],[sneto]]</f>
        <v>3071</v>
      </c>
      <c r="R54" s="59">
        <v>11042.5</v>
      </c>
      <c r="S54" s="48" t="str">
        <f>_xlfn.XLOOKUP(Tabla20[[#This Row],[cedula]],TMODELO[Numero Documento],TMODELO[gen])</f>
        <v>M</v>
      </c>
      <c r="T54" s="49" t="str">
        <f>_xlfn.XLOOKUP(Tabla20[[#This Row],[cedula]],TMODELO[Numero Documento],TMODELO[Lugar Funciones Codigo])</f>
        <v>01.83</v>
      </c>
    </row>
    <row r="55" spans="1:20">
      <c r="A55" s="57" t="s">
        <v>3113</v>
      </c>
      <c r="B55" s="57" t="s">
        <v>3145</v>
      </c>
      <c r="C55" s="57" t="s">
        <v>3155</v>
      </c>
      <c r="D55" s="57" t="s">
        <v>2130</v>
      </c>
      <c r="E55" s="57" t="str">
        <f>_xlfn.XLOOKUP(Tabla20[[#This Row],[cedula]],TMODELO[Numero Documento],TMODELO[Empleado])</f>
        <v>FRANKLIN MERAN SUERO</v>
      </c>
      <c r="F55" s="57" t="s">
        <v>130</v>
      </c>
      <c r="G55" s="57" t="str">
        <f>_xlfn.XLOOKUP(Tabla20[[#This Row],[cedula]],TMODELO[Numero Documento],TMODELO[Lugar Funciones])</f>
        <v>MINISTERIO DE CULTURA</v>
      </c>
      <c r="H55" s="57" t="str">
        <f>_xlfn.XLOOKUP(Tabla20[[#This Row],[cedula]],TCARRERA[CEDULA],TCARRERA[CATEGORIA DEL SERVIDOR],"")</f>
        <v/>
      </c>
      <c r="I55" s="65"/>
      <c r="J55" s="41" t="str">
        <f>IF(Tabla20[[#This Row],[CARRERA]]&lt;&gt;"",Tabla20[[#This Row],[CARRERA]],IF(Tabla20[[#This Row],[Columna1]]&lt;&gt;"",Tabla20[[#This Row],[Columna1]],""))</f>
        <v/>
      </c>
      <c r="K55" s="55" t="str">
        <f>IF(Tabla20[[#This Row],[TIPO]]="Temporales",_xlfn.XLOOKUP(Tabla20[[#This Row],[NOMBRE Y APELLIDO]],TBLFECHAS[NOMBRE Y APELLIDO],TBLFECHAS[DESDE]),"")</f>
        <v/>
      </c>
      <c r="L55" s="55" t="str">
        <f>IF(Tabla20[[#This Row],[TIPO]]="Temporales",_xlfn.XLOOKUP(Tabla20[[#This Row],[NOMBRE Y APELLIDO]],TBLFECHAS[NOMBRE Y APELLIDO],TBLFECHAS[HASTA]),"")</f>
        <v/>
      </c>
      <c r="M55" s="58">
        <v>15000</v>
      </c>
      <c r="N55" s="61">
        <v>0</v>
      </c>
      <c r="O55" s="59">
        <v>456</v>
      </c>
      <c r="P55" s="59">
        <v>430.5</v>
      </c>
      <c r="Q55" s="59">
        <f>Tabla20[[#This Row],[sbruto]]-SUM(Tabla20[[#This Row],[ISR]:[AFP]])-Tabla20[[#This Row],[sneto]]</f>
        <v>25</v>
      </c>
      <c r="R55" s="59">
        <v>14088.5</v>
      </c>
      <c r="S55" s="45" t="str">
        <f>_xlfn.XLOOKUP(Tabla20[[#This Row],[cedula]],TMODELO[Numero Documento],TMODELO[gen])</f>
        <v>M</v>
      </c>
      <c r="T55" s="49" t="str">
        <f>_xlfn.XLOOKUP(Tabla20[[#This Row],[cedula]],TMODELO[Numero Documento],TMODELO[Lugar Funciones Codigo])</f>
        <v>01.83</v>
      </c>
    </row>
    <row r="56" spans="1:20">
      <c r="A56" s="57" t="s">
        <v>3113</v>
      </c>
      <c r="B56" s="57" t="s">
        <v>3145</v>
      </c>
      <c r="C56" s="57" t="s">
        <v>3155</v>
      </c>
      <c r="D56" s="57" t="s">
        <v>2128</v>
      </c>
      <c r="E56" s="57" t="str">
        <f>_xlfn.XLOOKUP(Tabla20[[#This Row],[cedula]],TMODELO[Numero Documento],TMODELO[Empleado])</f>
        <v>FRANK DIONISIO AZCONA</v>
      </c>
      <c r="F56" s="57" t="s">
        <v>42</v>
      </c>
      <c r="G56" s="57" t="str">
        <f>_xlfn.XLOOKUP(Tabla20[[#This Row],[cedula]],TMODELO[Numero Documento],TMODELO[Lugar Funciones])</f>
        <v>MINISTERIO DE CULTURA</v>
      </c>
      <c r="H56" s="57" t="str">
        <f>_xlfn.XLOOKUP(Tabla20[[#This Row],[cedula]],TCARRERA[CEDULA],TCARRERA[CATEGORIA DEL SERVIDOR],"")</f>
        <v/>
      </c>
      <c r="I56" s="65"/>
      <c r="J56" s="41" t="str">
        <f>IF(Tabla20[[#This Row],[CARRERA]]&lt;&gt;"",Tabla20[[#This Row],[CARRERA]],IF(Tabla20[[#This Row],[Columna1]]&lt;&gt;"",Tabla20[[#This Row],[Columna1]],""))</f>
        <v/>
      </c>
      <c r="K56" s="55" t="str">
        <f>IF(Tabla20[[#This Row],[TIPO]]="Temporales",_xlfn.XLOOKUP(Tabla20[[#This Row],[NOMBRE Y APELLIDO]],TBLFECHAS[NOMBRE Y APELLIDO],TBLFECHAS[DESDE]),"")</f>
        <v/>
      </c>
      <c r="L56" s="55" t="str">
        <f>IF(Tabla20[[#This Row],[TIPO]]="Temporales",_xlfn.XLOOKUP(Tabla20[[#This Row],[NOMBRE Y APELLIDO]],TBLFECHAS[NOMBRE Y APELLIDO],TBLFECHAS[HASTA]),"")</f>
        <v/>
      </c>
      <c r="M56" s="58">
        <v>13200</v>
      </c>
      <c r="N56" s="62">
        <v>0</v>
      </c>
      <c r="O56" s="61">
        <v>401.28</v>
      </c>
      <c r="P56" s="61">
        <v>378.84</v>
      </c>
      <c r="Q56" s="61">
        <f>Tabla20[[#This Row],[sbruto]]-SUM(Tabla20[[#This Row],[ISR]:[AFP]])-Tabla20[[#This Row],[sneto]]</f>
        <v>375.00000000000182</v>
      </c>
      <c r="R56" s="61">
        <v>12044.88</v>
      </c>
      <c r="S56" s="45" t="str">
        <f>_xlfn.XLOOKUP(Tabla20[[#This Row],[cedula]],TMODELO[Numero Documento],TMODELO[gen])</f>
        <v>M</v>
      </c>
      <c r="T56" s="49" t="str">
        <f>_xlfn.XLOOKUP(Tabla20[[#This Row],[cedula]],TMODELO[Numero Documento],TMODELO[Lugar Funciones Codigo])</f>
        <v>01.83</v>
      </c>
    </row>
    <row r="57" spans="1:20">
      <c r="A57" s="57" t="s">
        <v>3113</v>
      </c>
      <c r="B57" s="57" t="s">
        <v>3145</v>
      </c>
      <c r="C57" s="57" t="s">
        <v>3155</v>
      </c>
      <c r="D57" s="57" t="s">
        <v>1363</v>
      </c>
      <c r="E57" s="57" t="str">
        <f>_xlfn.XLOOKUP(Tabla20[[#This Row],[cedula]],TMODELO[Numero Documento],TMODELO[Empleado])</f>
        <v>LUIS ERNESTO CRUZ ORTIZ</v>
      </c>
      <c r="F57" s="57" t="s">
        <v>199</v>
      </c>
      <c r="G57" s="57" t="str">
        <f>_xlfn.XLOOKUP(Tabla20[[#This Row],[cedula]],TMODELO[Numero Documento],TMODELO[Lugar Funciones])</f>
        <v>MINISTERIO DE CULTURA</v>
      </c>
      <c r="H57" s="57" t="str">
        <f>_xlfn.XLOOKUP(Tabla20[[#This Row],[cedula]],TCARRERA[CEDULA],TCARRERA[CATEGORIA DEL SERVIDOR],"")</f>
        <v>CARRERA ADMINISTRATIVA</v>
      </c>
      <c r="I57" s="65"/>
      <c r="J57" s="41" t="str">
        <f>IF(Tabla20[[#This Row],[CARRERA]]&lt;&gt;"",Tabla20[[#This Row],[CARRERA]],IF(Tabla20[[#This Row],[Columna1]]&lt;&gt;"",Tabla20[[#This Row],[Columna1]],""))</f>
        <v>CARRERA ADMINISTRATIVA</v>
      </c>
      <c r="K57" s="55" t="str">
        <f>IF(Tabla20[[#This Row],[TIPO]]="Temporales",_xlfn.XLOOKUP(Tabla20[[#This Row],[NOMBRE Y APELLIDO]],TBLFECHAS[NOMBRE Y APELLIDO],TBLFECHAS[DESDE]),"")</f>
        <v/>
      </c>
      <c r="L57" s="55" t="str">
        <f>IF(Tabla20[[#This Row],[TIPO]]="Temporales",_xlfn.XLOOKUP(Tabla20[[#This Row],[NOMBRE Y APELLIDO]],TBLFECHAS[NOMBRE Y APELLIDO],TBLFECHAS[HASTA]),"")</f>
        <v/>
      </c>
      <c r="M57" s="58">
        <v>11399.67</v>
      </c>
      <c r="N57" s="63">
        <v>0</v>
      </c>
      <c r="O57" s="61">
        <v>346.55</v>
      </c>
      <c r="P57" s="61">
        <v>327.17</v>
      </c>
      <c r="Q57" s="61">
        <f>Tabla20[[#This Row],[sbruto]]-SUM(Tabla20[[#This Row],[ISR]:[AFP]])-Tabla20[[#This Row],[sneto]]</f>
        <v>25</v>
      </c>
      <c r="R57" s="61">
        <v>10700.95</v>
      </c>
      <c r="S57" s="45" t="str">
        <f>_xlfn.XLOOKUP(Tabla20[[#This Row],[cedula]],TMODELO[Numero Documento],TMODELO[gen])</f>
        <v>M</v>
      </c>
      <c r="T57" s="49" t="str">
        <f>_xlfn.XLOOKUP(Tabla20[[#This Row],[cedula]],TMODELO[Numero Documento],TMODELO[Lugar Funciones Codigo])</f>
        <v>01.83</v>
      </c>
    </row>
    <row r="58" spans="1:20">
      <c r="A58" s="57" t="s">
        <v>3113</v>
      </c>
      <c r="B58" s="57" t="s">
        <v>3145</v>
      </c>
      <c r="C58" s="57" t="s">
        <v>3155</v>
      </c>
      <c r="D58" s="57" t="s">
        <v>2289</v>
      </c>
      <c r="E58" s="57" t="str">
        <f>_xlfn.XLOOKUP(Tabla20[[#This Row],[cedula]],TMODELO[Numero Documento],TMODELO[Empleado])</f>
        <v>SHEILA SOLEDAD REYES GONZALEZ</v>
      </c>
      <c r="F58" s="57" t="s">
        <v>813</v>
      </c>
      <c r="G58" s="57" t="str">
        <f>_xlfn.XLOOKUP(Tabla20[[#This Row],[cedula]],TMODELO[Numero Documento],TMODELO[Lugar Funciones])</f>
        <v>MINISTERIO DE CULTURA</v>
      </c>
      <c r="H58" s="57" t="str">
        <f>_xlfn.XLOOKUP(Tabla20[[#This Row],[cedula]],TCARRERA[CEDULA],TCARRERA[CATEGORIA DEL SERVIDOR],"")</f>
        <v/>
      </c>
      <c r="I58" s="65"/>
      <c r="J58" s="41" t="str">
        <f>IF(Tabla20[[#This Row],[CARRERA]]&lt;&gt;"",Tabla20[[#This Row],[CARRERA]],IF(Tabla20[[#This Row],[Columna1]]&lt;&gt;"",Tabla20[[#This Row],[Columna1]],""))</f>
        <v/>
      </c>
      <c r="K58" s="55" t="str">
        <f>IF(Tabla20[[#This Row],[TIPO]]="Temporales",_xlfn.XLOOKUP(Tabla20[[#This Row],[NOMBRE Y APELLIDO]],TBLFECHAS[NOMBRE Y APELLIDO],TBLFECHAS[DESDE]),"")</f>
        <v/>
      </c>
      <c r="L58" s="55" t="str">
        <f>IF(Tabla20[[#This Row],[TIPO]]="Temporales",_xlfn.XLOOKUP(Tabla20[[#This Row],[NOMBRE Y APELLIDO]],TBLFECHAS[NOMBRE Y APELLIDO],TBLFECHAS[HASTA]),"")</f>
        <v/>
      </c>
      <c r="M58" s="58">
        <v>11000</v>
      </c>
      <c r="N58" s="60">
        <v>0</v>
      </c>
      <c r="O58" s="59">
        <v>334.4</v>
      </c>
      <c r="P58" s="59">
        <v>315.7</v>
      </c>
      <c r="Q58" s="59">
        <f>Tabla20[[#This Row],[sbruto]]-SUM(Tabla20[[#This Row],[ISR]:[AFP]])-Tabla20[[#This Row],[sneto]]</f>
        <v>3873</v>
      </c>
      <c r="R58" s="59">
        <v>6476.9</v>
      </c>
      <c r="S58" s="48" t="str">
        <f>_xlfn.XLOOKUP(Tabla20[[#This Row],[cedula]],TMODELO[Numero Documento],TMODELO[gen])</f>
        <v>F</v>
      </c>
      <c r="T58" s="49" t="str">
        <f>_xlfn.XLOOKUP(Tabla20[[#This Row],[cedula]],TMODELO[Numero Documento],TMODELO[Lugar Funciones Codigo])</f>
        <v>01.83</v>
      </c>
    </row>
    <row r="59" spans="1:20">
      <c r="A59" s="57" t="s">
        <v>3113</v>
      </c>
      <c r="B59" s="57" t="s">
        <v>3145</v>
      </c>
      <c r="C59" s="57" t="s">
        <v>3155</v>
      </c>
      <c r="D59" s="57" t="s">
        <v>2060</v>
      </c>
      <c r="E59" s="57" t="str">
        <f>_xlfn.XLOOKUP(Tabla20[[#This Row],[cedula]],TMODELO[Numero Documento],TMODELO[Empleado])</f>
        <v>ANA TEOTISTE SANCHEZ BAEZ</v>
      </c>
      <c r="F59" s="57" t="s">
        <v>407</v>
      </c>
      <c r="G59" s="57" t="str">
        <f>_xlfn.XLOOKUP(Tabla20[[#This Row],[cedula]],TMODELO[Numero Documento],TMODELO[Lugar Funciones])</f>
        <v>MINISTERIO DE CULTURA</v>
      </c>
      <c r="H59" s="57" t="str">
        <f>_xlfn.XLOOKUP(Tabla20[[#This Row],[cedula]],TCARRERA[CEDULA],TCARRERA[CATEGORIA DEL SERVIDOR],"")</f>
        <v/>
      </c>
      <c r="I59" s="65"/>
      <c r="J59" s="41" t="str">
        <f>IF(Tabla20[[#This Row],[CARRERA]]&lt;&gt;"",Tabla20[[#This Row],[CARRERA]],IF(Tabla20[[#This Row],[Columna1]]&lt;&gt;"",Tabla20[[#This Row],[Columna1]],""))</f>
        <v/>
      </c>
      <c r="K59" s="55" t="str">
        <f>IF(Tabla20[[#This Row],[TIPO]]="Temporales",_xlfn.XLOOKUP(Tabla20[[#This Row],[NOMBRE Y APELLIDO]],TBLFECHAS[NOMBRE Y APELLIDO],TBLFECHAS[DESDE]),"")</f>
        <v/>
      </c>
      <c r="L59" s="55" t="str">
        <f>IF(Tabla20[[#This Row],[TIPO]]="Temporales",_xlfn.XLOOKUP(Tabla20[[#This Row],[NOMBRE Y APELLIDO]],TBLFECHAS[NOMBRE Y APELLIDO],TBLFECHAS[HASTA]),"")</f>
        <v/>
      </c>
      <c r="M59" s="58">
        <v>11000</v>
      </c>
      <c r="N59" s="63">
        <v>0</v>
      </c>
      <c r="O59" s="61">
        <v>334.4</v>
      </c>
      <c r="P59" s="61">
        <v>315.7</v>
      </c>
      <c r="Q59" s="61">
        <f>Tabla20[[#This Row],[sbruto]]-SUM(Tabla20[[#This Row],[ISR]:[AFP]])-Tabla20[[#This Row],[sneto]]</f>
        <v>375</v>
      </c>
      <c r="R59" s="61">
        <v>9974.9</v>
      </c>
      <c r="S59" s="45" t="str">
        <f>_xlfn.XLOOKUP(Tabla20[[#This Row],[cedula]],TMODELO[Numero Documento],TMODELO[gen])</f>
        <v>F</v>
      </c>
      <c r="T59" s="49" t="str">
        <f>_xlfn.XLOOKUP(Tabla20[[#This Row],[cedula]],TMODELO[Numero Documento],TMODELO[Lugar Funciones Codigo])</f>
        <v>01.83</v>
      </c>
    </row>
    <row r="60" spans="1:20">
      <c r="A60" s="57" t="s">
        <v>3113</v>
      </c>
      <c r="B60" s="57" t="s">
        <v>3145</v>
      </c>
      <c r="C60" s="57" t="s">
        <v>3155</v>
      </c>
      <c r="D60" s="57" t="s">
        <v>2133</v>
      </c>
      <c r="E60" s="57" t="str">
        <f>_xlfn.XLOOKUP(Tabla20[[#This Row],[cedula]],TMODELO[Numero Documento],TMODELO[Empleado])</f>
        <v>GENARA GUZMAN PEREZ</v>
      </c>
      <c r="F60" s="57" t="s">
        <v>8</v>
      </c>
      <c r="G60" s="57" t="str">
        <f>_xlfn.XLOOKUP(Tabla20[[#This Row],[cedula]],TMODELO[Numero Documento],TMODELO[Lugar Funciones])</f>
        <v>MINISTERIO DE CULTURA</v>
      </c>
      <c r="H60" s="57" t="str">
        <f>_xlfn.XLOOKUP(Tabla20[[#This Row],[cedula]],TCARRERA[CEDULA],TCARRERA[CATEGORIA DEL SERVIDOR],"")</f>
        <v/>
      </c>
      <c r="I60" s="65"/>
      <c r="J60" s="41" t="str">
        <f>IF(Tabla20[[#This Row],[CARRERA]]&lt;&gt;"",Tabla20[[#This Row],[CARRERA]],IF(Tabla20[[#This Row],[Columna1]]&lt;&gt;"",Tabla20[[#This Row],[Columna1]],""))</f>
        <v/>
      </c>
      <c r="K60" s="55" t="str">
        <f>IF(Tabla20[[#This Row],[TIPO]]="Temporales",_xlfn.XLOOKUP(Tabla20[[#This Row],[NOMBRE Y APELLIDO]],TBLFECHAS[NOMBRE Y APELLIDO],TBLFECHAS[DESDE]),"")</f>
        <v/>
      </c>
      <c r="L60" s="55" t="str">
        <f>IF(Tabla20[[#This Row],[TIPO]]="Temporales",_xlfn.XLOOKUP(Tabla20[[#This Row],[NOMBRE Y APELLIDO]],TBLFECHAS[NOMBRE Y APELLIDO],TBLFECHAS[HASTA]),"")</f>
        <v/>
      </c>
      <c r="M60" s="58">
        <v>11000</v>
      </c>
      <c r="N60" s="63">
        <v>0</v>
      </c>
      <c r="O60" s="61">
        <v>334.4</v>
      </c>
      <c r="P60" s="61">
        <v>315.7</v>
      </c>
      <c r="Q60" s="61">
        <f>Tabla20[[#This Row],[sbruto]]-SUM(Tabla20[[#This Row],[ISR]:[AFP]])-Tabla20[[#This Row],[sneto]]</f>
        <v>921</v>
      </c>
      <c r="R60" s="61">
        <v>9428.9</v>
      </c>
      <c r="S60" s="45" t="str">
        <f>_xlfn.XLOOKUP(Tabla20[[#This Row],[cedula]],TMODELO[Numero Documento],TMODELO[gen])</f>
        <v>F</v>
      </c>
      <c r="T60" s="49" t="str">
        <f>_xlfn.XLOOKUP(Tabla20[[#This Row],[cedula]],TMODELO[Numero Documento],TMODELO[Lugar Funciones Codigo])</f>
        <v>01.83</v>
      </c>
    </row>
    <row r="61" spans="1:20">
      <c r="A61" s="57" t="s">
        <v>3113</v>
      </c>
      <c r="B61" s="57" t="s">
        <v>3145</v>
      </c>
      <c r="C61" s="57" t="s">
        <v>3155</v>
      </c>
      <c r="D61" s="57" t="s">
        <v>2183</v>
      </c>
      <c r="E61" s="57" t="str">
        <f>_xlfn.XLOOKUP(Tabla20[[#This Row],[cedula]],TMODELO[Numero Documento],TMODELO[Empleado])</f>
        <v>JULIANA GONZALEZ</v>
      </c>
      <c r="F61" s="57" t="s">
        <v>8</v>
      </c>
      <c r="G61" s="57" t="str">
        <f>_xlfn.XLOOKUP(Tabla20[[#This Row],[cedula]],TMODELO[Numero Documento],TMODELO[Lugar Funciones])</f>
        <v>MINISTERIO DE CULTURA</v>
      </c>
      <c r="H61" s="57" t="str">
        <f>_xlfn.XLOOKUP(Tabla20[[#This Row],[cedula]],TCARRERA[CEDULA],TCARRERA[CATEGORIA DEL SERVIDOR],"")</f>
        <v/>
      </c>
      <c r="I61" s="65"/>
      <c r="J61" s="41" t="str">
        <f>IF(Tabla20[[#This Row],[CARRERA]]&lt;&gt;"",Tabla20[[#This Row],[CARRERA]],IF(Tabla20[[#This Row],[Columna1]]&lt;&gt;"",Tabla20[[#This Row],[Columna1]],""))</f>
        <v/>
      </c>
      <c r="K61" s="55" t="str">
        <f>IF(Tabla20[[#This Row],[TIPO]]="Temporales",_xlfn.XLOOKUP(Tabla20[[#This Row],[NOMBRE Y APELLIDO]],TBLFECHAS[NOMBRE Y APELLIDO],TBLFECHAS[DESDE]),"")</f>
        <v/>
      </c>
      <c r="L61" s="55" t="str">
        <f>IF(Tabla20[[#This Row],[TIPO]]="Temporales",_xlfn.XLOOKUP(Tabla20[[#This Row],[NOMBRE Y APELLIDO]],TBLFECHAS[NOMBRE Y APELLIDO],TBLFECHAS[HASTA]),"")</f>
        <v/>
      </c>
      <c r="M61" s="58">
        <v>11000</v>
      </c>
      <c r="N61" s="63">
        <v>0</v>
      </c>
      <c r="O61" s="61">
        <v>334.4</v>
      </c>
      <c r="P61" s="61">
        <v>315.7</v>
      </c>
      <c r="Q61" s="61">
        <f>Tabla20[[#This Row],[sbruto]]-SUM(Tabla20[[#This Row],[ISR]:[AFP]])-Tabla20[[#This Row],[sneto]]</f>
        <v>8113.75</v>
      </c>
      <c r="R61" s="61">
        <v>2236.15</v>
      </c>
      <c r="S61" s="45" t="str">
        <f>_xlfn.XLOOKUP(Tabla20[[#This Row],[cedula]],TMODELO[Numero Documento],TMODELO[gen])</f>
        <v>F</v>
      </c>
      <c r="T61" s="49" t="str">
        <f>_xlfn.XLOOKUP(Tabla20[[#This Row],[cedula]],TMODELO[Numero Documento],TMODELO[Lugar Funciones Codigo])</f>
        <v>01.83</v>
      </c>
    </row>
    <row r="62" spans="1:20">
      <c r="A62" s="57" t="s">
        <v>3113</v>
      </c>
      <c r="B62" s="57" t="s">
        <v>3145</v>
      </c>
      <c r="C62" s="57" t="s">
        <v>3155</v>
      </c>
      <c r="D62" s="57" t="s">
        <v>2059</v>
      </c>
      <c r="E62" s="57" t="str">
        <f>_xlfn.XLOOKUP(Tabla20[[#This Row],[cedula]],TMODELO[Numero Documento],TMODELO[Empleado])</f>
        <v>ANA ROSA PEREZ</v>
      </c>
      <c r="F62" s="57" t="s">
        <v>8</v>
      </c>
      <c r="G62" s="57" t="str">
        <f>_xlfn.XLOOKUP(Tabla20[[#This Row],[cedula]],TMODELO[Numero Documento],TMODELO[Lugar Funciones])</f>
        <v>MINISTERIO DE CULTURA</v>
      </c>
      <c r="H62" s="57" t="str">
        <f>_xlfn.XLOOKUP(Tabla20[[#This Row],[cedula]],TCARRERA[CEDULA],TCARRERA[CATEGORIA DEL SERVIDOR],"")</f>
        <v/>
      </c>
      <c r="I62" s="65"/>
      <c r="J62" s="41" t="str">
        <f>IF(Tabla20[[#This Row],[CARRERA]]&lt;&gt;"",Tabla20[[#This Row],[CARRERA]],IF(Tabla20[[#This Row],[Columna1]]&lt;&gt;"",Tabla20[[#This Row],[Columna1]],""))</f>
        <v/>
      </c>
      <c r="K62" s="55" t="str">
        <f>IF(Tabla20[[#This Row],[TIPO]]="Temporales",_xlfn.XLOOKUP(Tabla20[[#This Row],[NOMBRE Y APELLIDO]],TBLFECHAS[NOMBRE Y APELLIDO],TBLFECHAS[DESDE]),"")</f>
        <v/>
      </c>
      <c r="L62" s="55" t="str">
        <f>IF(Tabla20[[#This Row],[TIPO]]="Temporales",_xlfn.XLOOKUP(Tabla20[[#This Row],[NOMBRE Y APELLIDO]],TBLFECHAS[NOMBRE Y APELLIDO],TBLFECHAS[HASTA]),"")</f>
        <v/>
      </c>
      <c r="M62" s="58">
        <v>11000</v>
      </c>
      <c r="N62" s="61">
        <v>0</v>
      </c>
      <c r="O62" s="61">
        <v>334.4</v>
      </c>
      <c r="P62" s="61">
        <v>315.7</v>
      </c>
      <c r="Q62" s="61">
        <f>Tabla20[[#This Row],[sbruto]]-SUM(Tabla20[[#This Row],[ISR]:[AFP]])-Tabla20[[#This Row],[sneto]]</f>
        <v>25</v>
      </c>
      <c r="R62" s="61">
        <v>10324.9</v>
      </c>
      <c r="S62" s="45" t="str">
        <f>_xlfn.XLOOKUP(Tabla20[[#This Row],[cedula]],TMODELO[Numero Documento],TMODELO[gen])</f>
        <v>F</v>
      </c>
      <c r="T62" s="49" t="str">
        <f>_xlfn.XLOOKUP(Tabla20[[#This Row],[cedula]],TMODELO[Numero Documento],TMODELO[Lugar Funciones Codigo])</f>
        <v>01.83</v>
      </c>
    </row>
    <row r="63" spans="1:20">
      <c r="A63" s="57" t="s">
        <v>3113</v>
      </c>
      <c r="B63" s="57" t="s">
        <v>3145</v>
      </c>
      <c r="C63" s="57" t="s">
        <v>3155</v>
      </c>
      <c r="D63" s="57" t="s">
        <v>2269</v>
      </c>
      <c r="E63" s="57" t="str">
        <f>_xlfn.XLOOKUP(Tabla20[[#This Row],[cedula]],TMODELO[Numero Documento],TMODELO[Empleado])</f>
        <v>RAUL ALBERTO CAMPECHANO JIMENEZ</v>
      </c>
      <c r="F63" s="57" t="s">
        <v>257</v>
      </c>
      <c r="G63" s="57" t="str">
        <f>_xlfn.XLOOKUP(Tabla20[[#This Row],[cedula]],TMODELO[Numero Documento],TMODELO[Lugar Funciones])</f>
        <v>MINISTERIO DE CULTURA</v>
      </c>
      <c r="H63" s="57" t="str">
        <f>_xlfn.XLOOKUP(Tabla20[[#This Row],[cedula]],TCARRERA[CEDULA],TCARRERA[CATEGORIA DEL SERVIDOR],"")</f>
        <v/>
      </c>
      <c r="I63" s="65"/>
      <c r="J63" s="41" t="str">
        <f>IF(Tabla20[[#This Row],[CARRERA]]&lt;&gt;"",Tabla20[[#This Row],[CARRERA]],IF(Tabla20[[#This Row],[Columna1]]&lt;&gt;"",Tabla20[[#This Row],[Columna1]],""))</f>
        <v/>
      </c>
      <c r="K63" s="55" t="str">
        <f>IF(Tabla20[[#This Row],[TIPO]]="Temporales",_xlfn.XLOOKUP(Tabla20[[#This Row],[NOMBRE Y APELLIDO]],TBLFECHAS[NOMBRE Y APELLIDO],TBLFECHAS[DESDE]),"")</f>
        <v/>
      </c>
      <c r="L63" s="55" t="str">
        <f>IF(Tabla20[[#This Row],[TIPO]]="Temporales",_xlfn.XLOOKUP(Tabla20[[#This Row],[NOMBRE Y APELLIDO]],TBLFECHAS[NOMBRE Y APELLIDO],TBLFECHAS[HASTA]),"")</f>
        <v/>
      </c>
      <c r="M63" s="58">
        <v>11000</v>
      </c>
      <c r="N63" s="60">
        <v>0</v>
      </c>
      <c r="O63" s="59">
        <v>334.4</v>
      </c>
      <c r="P63" s="59">
        <v>315.7</v>
      </c>
      <c r="Q63" s="59">
        <f>Tabla20[[#This Row],[sbruto]]-SUM(Tabla20[[#This Row],[ISR]:[AFP]])-Tabla20[[#This Row],[sneto]]</f>
        <v>6467.59</v>
      </c>
      <c r="R63" s="59">
        <v>3882.31</v>
      </c>
      <c r="S63" s="48" t="str">
        <f>_xlfn.XLOOKUP(Tabla20[[#This Row],[cedula]],TMODELO[Numero Documento],TMODELO[gen])</f>
        <v>M</v>
      </c>
      <c r="T63" s="49" t="str">
        <f>_xlfn.XLOOKUP(Tabla20[[#This Row],[cedula]],TMODELO[Numero Documento],TMODELO[Lugar Funciones Codigo])</f>
        <v>01.83</v>
      </c>
    </row>
    <row r="64" spans="1:20">
      <c r="A64" s="57" t="s">
        <v>3113</v>
      </c>
      <c r="B64" s="57" t="s">
        <v>3145</v>
      </c>
      <c r="C64" s="57" t="s">
        <v>3155</v>
      </c>
      <c r="D64" s="57" t="s">
        <v>2067</v>
      </c>
      <c r="E64" s="57" t="str">
        <f>_xlfn.XLOOKUP(Tabla20[[#This Row],[cedula]],TMODELO[Numero Documento],TMODELO[Empleado])</f>
        <v>ANULFO BATISTA DIAZ</v>
      </c>
      <c r="F64" s="57" t="s">
        <v>780</v>
      </c>
      <c r="G64" s="57" t="str">
        <f>_xlfn.XLOOKUP(Tabla20[[#This Row],[cedula]],TMODELO[Numero Documento],TMODELO[Lugar Funciones])</f>
        <v>MINISTERIO DE CULTURA</v>
      </c>
      <c r="H64" s="57" t="str">
        <f>_xlfn.XLOOKUP(Tabla20[[#This Row],[cedula]],TCARRERA[CEDULA],TCARRERA[CATEGORIA DEL SERVIDOR],"")</f>
        <v/>
      </c>
      <c r="I64" s="65"/>
      <c r="J64" s="41" t="str">
        <f>IF(Tabla20[[#This Row],[CARRERA]]&lt;&gt;"",Tabla20[[#This Row],[CARRERA]],IF(Tabla20[[#This Row],[Columna1]]&lt;&gt;"",Tabla20[[#This Row],[Columna1]],""))</f>
        <v/>
      </c>
      <c r="K64" s="55" t="str">
        <f>IF(Tabla20[[#This Row],[TIPO]]="Temporales",_xlfn.XLOOKUP(Tabla20[[#This Row],[NOMBRE Y APELLIDO]],TBLFECHAS[NOMBRE Y APELLIDO],TBLFECHAS[DESDE]),"")</f>
        <v/>
      </c>
      <c r="L64" s="55" t="str">
        <f>IF(Tabla20[[#This Row],[TIPO]]="Temporales",_xlfn.XLOOKUP(Tabla20[[#This Row],[NOMBRE Y APELLIDO]],TBLFECHAS[NOMBRE Y APELLIDO],TBLFECHAS[HASTA]),"")</f>
        <v/>
      </c>
      <c r="M64" s="58">
        <v>10000</v>
      </c>
      <c r="N64" s="63">
        <v>0</v>
      </c>
      <c r="O64" s="59">
        <v>304</v>
      </c>
      <c r="P64" s="59">
        <v>287</v>
      </c>
      <c r="Q64" s="59">
        <f>Tabla20[[#This Row],[sbruto]]-SUM(Tabla20[[#This Row],[ISR]:[AFP]])-Tabla20[[#This Row],[sneto]]</f>
        <v>325</v>
      </c>
      <c r="R64" s="59">
        <v>9084</v>
      </c>
      <c r="S64" s="45" t="str">
        <f>_xlfn.XLOOKUP(Tabla20[[#This Row],[cedula]],TMODELO[Numero Documento],TMODELO[gen])</f>
        <v>M</v>
      </c>
      <c r="T64" s="49" t="str">
        <f>_xlfn.XLOOKUP(Tabla20[[#This Row],[cedula]],TMODELO[Numero Documento],TMODELO[Lugar Funciones Codigo])</f>
        <v>01.83</v>
      </c>
    </row>
    <row r="65" spans="1:20">
      <c r="A65" s="57" t="s">
        <v>3113</v>
      </c>
      <c r="B65" s="57" t="s">
        <v>3145</v>
      </c>
      <c r="C65" s="57" t="s">
        <v>3155</v>
      </c>
      <c r="D65" s="57" t="s">
        <v>2243</v>
      </c>
      <c r="E65" s="57" t="str">
        <f>_xlfn.XLOOKUP(Tabla20[[#This Row],[cedula]],TMODELO[Numero Documento],TMODELO[Empleado])</f>
        <v>PASCUAL ADRIANO NUÑEZ TAVERAS</v>
      </c>
      <c r="F65" s="57" t="s">
        <v>130</v>
      </c>
      <c r="G65" s="57" t="str">
        <f>_xlfn.XLOOKUP(Tabla20[[#This Row],[cedula]],TMODELO[Numero Documento],TMODELO[Lugar Funciones])</f>
        <v>MINISTERIO DE CULTURA</v>
      </c>
      <c r="H65" s="57" t="str">
        <f>_xlfn.XLOOKUP(Tabla20[[#This Row],[cedula]],TCARRERA[CEDULA],TCARRERA[CATEGORIA DEL SERVIDOR],"")</f>
        <v/>
      </c>
      <c r="I65" s="65"/>
      <c r="J65" s="41" t="str">
        <f>IF(Tabla20[[#This Row],[CARRERA]]&lt;&gt;"",Tabla20[[#This Row],[CARRERA]],IF(Tabla20[[#This Row],[Columna1]]&lt;&gt;"",Tabla20[[#This Row],[Columna1]],""))</f>
        <v/>
      </c>
      <c r="K65" s="55" t="str">
        <f>IF(Tabla20[[#This Row],[TIPO]]="Temporales",_xlfn.XLOOKUP(Tabla20[[#This Row],[NOMBRE Y APELLIDO]],TBLFECHAS[NOMBRE Y APELLIDO],TBLFECHAS[DESDE]),"")</f>
        <v/>
      </c>
      <c r="L65" s="55" t="str">
        <f>IF(Tabla20[[#This Row],[TIPO]]="Temporales",_xlfn.XLOOKUP(Tabla20[[#This Row],[NOMBRE Y APELLIDO]],TBLFECHAS[NOMBRE Y APELLIDO],TBLFECHAS[HASTA]),"")</f>
        <v/>
      </c>
      <c r="M65" s="58">
        <v>10000</v>
      </c>
      <c r="N65" s="61">
        <v>0</v>
      </c>
      <c r="O65" s="59">
        <v>304</v>
      </c>
      <c r="P65" s="59">
        <v>287</v>
      </c>
      <c r="Q65" s="59">
        <f>Tabla20[[#This Row],[sbruto]]-SUM(Tabla20[[#This Row],[ISR]:[AFP]])-Tabla20[[#This Row],[sneto]]</f>
        <v>4184.38</v>
      </c>
      <c r="R65" s="59">
        <v>5224.62</v>
      </c>
      <c r="S65" s="49" t="str">
        <f>_xlfn.XLOOKUP(Tabla20[[#This Row],[cedula]],TMODELO[Numero Documento],TMODELO[gen])</f>
        <v>M</v>
      </c>
      <c r="T65" s="49" t="str">
        <f>_xlfn.XLOOKUP(Tabla20[[#This Row],[cedula]],TMODELO[Numero Documento],TMODELO[Lugar Funciones Codigo])</f>
        <v>01.83</v>
      </c>
    </row>
    <row r="66" spans="1:20">
      <c r="A66" s="57" t="s">
        <v>3113</v>
      </c>
      <c r="B66" s="57" t="s">
        <v>3145</v>
      </c>
      <c r="C66" s="57" t="s">
        <v>3155</v>
      </c>
      <c r="D66" s="57" t="s">
        <v>2116</v>
      </c>
      <c r="E66" s="57" t="str">
        <f>_xlfn.XLOOKUP(Tabla20[[#This Row],[cedula]],TMODELO[Numero Documento],TMODELO[Empleado])</f>
        <v>FELIX ANTONIO SANCHEZ</v>
      </c>
      <c r="F66" s="57" t="s">
        <v>788</v>
      </c>
      <c r="G66" s="57" t="str">
        <f>_xlfn.XLOOKUP(Tabla20[[#This Row],[cedula]],TMODELO[Numero Documento],TMODELO[Lugar Funciones])</f>
        <v>MINISTERIO DE CULTURA</v>
      </c>
      <c r="H66" s="57" t="str">
        <f>_xlfn.XLOOKUP(Tabla20[[#This Row],[cedula]],TCARRERA[CEDULA],TCARRERA[CATEGORIA DEL SERVIDOR],"")</f>
        <v/>
      </c>
      <c r="I66" s="65"/>
      <c r="J66" s="41" t="str">
        <f>IF(Tabla20[[#This Row],[CARRERA]]&lt;&gt;"",Tabla20[[#This Row],[CARRERA]],IF(Tabla20[[#This Row],[Columna1]]&lt;&gt;"",Tabla20[[#This Row],[Columna1]],""))</f>
        <v/>
      </c>
      <c r="K66" s="55" t="str">
        <f>IF(Tabla20[[#This Row],[TIPO]]="Temporales",_xlfn.XLOOKUP(Tabla20[[#This Row],[NOMBRE Y APELLIDO]],TBLFECHAS[NOMBRE Y APELLIDO],TBLFECHAS[DESDE]),"")</f>
        <v/>
      </c>
      <c r="L66" s="55" t="str">
        <f>IF(Tabla20[[#This Row],[TIPO]]="Temporales",_xlfn.XLOOKUP(Tabla20[[#This Row],[NOMBRE Y APELLIDO]],TBLFECHAS[NOMBRE Y APELLIDO],TBLFECHAS[HASTA]),"")</f>
        <v/>
      </c>
      <c r="M66" s="58">
        <v>10000</v>
      </c>
      <c r="N66" s="63">
        <v>0</v>
      </c>
      <c r="O66" s="61">
        <v>304</v>
      </c>
      <c r="P66" s="61">
        <v>287</v>
      </c>
      <c r="Q66" s="61">
        <f>Tabla20[[#This Row],[sbruto]]-SUM(Tabla20[[#This Row],[ISR]:[AFP]])-Tabla20[[#This Row],[sneto]]</f>
        <v>375</v>
      </c>
      <c r="R66" s="61">
        <v>9034</v>
      </c>
      <c r="S66" s="45" t="str">
        <f>_xlfn.XLOOKUP(Tabla20[[#This Row],[cedula]],TMODELO[Numero Documento],TMODELO[gen])</f>
        <v>M</v>
      </c>
      <c r="T66" s="49" t="str">
        <f>_xlfn.XLOOKUP(Tabla20[[#This Row],[cedula]],TMODELO[Numero Documento],TMODELO[Lugar Funciones Codigo])</f>
        <v>01.83</v>
      </c>
    </row>
    <row r="67" spans="1:20">
      <c r="A67" s="57" t="s">
        <v>3113</v>
      </c>
      <c r="B67" s="57" t="s">
        <v>3145</v>
      </c>
      <c r="C67" s="57" t="s">
        <v>3155</v>
      </c>
      <c r="D67" s="57" t="s">
        <v>1329</v>
      </c>
      <c r="E67" s="57" t="str">
        <f>_xlfn.XLOOKUP(Tabla20[[#This Row],[cedula]],TMODELO[Numero Documento],TMODELO[Empleado])</f>
        <v>ANIBAL CUSTODIO</v>
      </c>
      <c r="F67" s="57" t="s">
        <v>8</v>
      </c>
      <c r="G67" s="57" t="str">
        <f>_xlfn.XLOOKUP(Tabla20[[#This Row],[cedula]],TMODELO[Numero Documento],TMODELO[Lugar Funciones])</f>
        <v>MINISTERIO DE CULTURA</v>
      </c>
      <c r="H67" s="57" t="str">
        <f>_xlfn.XLOOKUP(Tabla20[[#This Row],[cedula]],TCARRERA[CEDULA],TCARRERA[CATEGORIA DEL SERVIDOR],"")</f>
        <v>CARRERA ADMINISTRATIVA</v>
      </c>
      <c r="I67" s="65"/>
      <c r="J67" s="41" t="str">
        <f>IF(Tabla20[[#This Row],[CARRERA]]&lt;&gt;"",Tabla20[[#This Row],[CARRERA]],IF(Tabla20[[#This Row],[Columna1]]&lt;&gt;"",Tabla20[[#This Row],[Columna1]],""))</f>
        <v>CARRERA ADMINISTRATIVA</v>
      </c>
      <c r="K67" s="55" t="str">
        <f>IF(Tabla20[[#This Row],[TIPO]]="Temporales",_xlfn.XLOOKUP(Tabla20[[#This Row],[NOMBRE Y APELLIDO]],TBLFECHAS[NOMBRE Y APELLIDO],TBLFECHAS[DESDE]),"")</f>
        <v/>
      </c>
      <c r="L67" s="55" t="str">
        <f>IF(Tabla20[[#This Row],[TIPO]]="Temporales",_xlfn.XLOOKUP(Tabla20[[#This Row],[NOMBRE Y APELLIDO]],TBLFECHAS[NOMBRE Y APELLIDO],TBLFECHAS[HASTA]),"")</f>
        <v/>
      </c>
      <c r="M67" s="58">
        <v>10000</v>
      </c>
      <c r="N67" s="60">
        <v>0</v>
      </c>
      <c r="O67" s="59">
        <v>304</v>
      </c>
      <c r="P67" s="59">
        <v>287</v>
      </c>
      <c r="Q67" s="59">
        <f>Tabla20[[#This Row],[sbruto]]-SUM(Tabla20[[#This Row],[ISR]:[AFP]])-Tabla20[[#This Row],[sneto]]</f>
        <v>75</v>
      </c>
      <c r="R67" s="59">
        <v>9334</v>
      </c>
      <c r="S67" s="45" t="str">
        <f>_xlfn.XLOOKUP(Tabla20[[#This Row],[cedula]],TMODELO[Numero Documento],TMODELO[gen])</f>
        <v>M</v>
      </c>
      <c r="T67" s="49" t="str">
        <f>_xlfn.XLOOKUP(Tabla20[[#This Row],[cedula]],TMODELO[Numero Documento],TMODELO[Lugar Funciones Codigo])</f>
        <v>01.83</v>
      </c>
    </row>
    <row r="68" spans="1:20">
      <c r="A68" s="57" t="s">
        <v>3113</v>
      </c>
      <c r="B68" s="57" t="s">
        <v>3145</v>
      </c>
      <c r="C68" s="57" t="s">
        <v>3155</v>
      </c>
      <c r="D68" s="57" t="s">
        <v>2182</v>
      </c>
      <c r="E68" s="57" t="str">
        <f>_xlfn.XLOOKUP(Tabla20[[#This Row],[cedula]],TMODELO[Numero Documento],TMODELO[Empleado])</f>
        <v>JULIA CRISTINA HEINSEN GUERRA</v>
      </c>
      <c r="F68" s="57" t="s">
        <v>142</v>
      </c>
      <c r="G68" s="57" t="str">
        <f>_xlfn.XLOOKUP(Tabla20[[#This Row],[cedula]],TMODELO[Numero Documento],TMODELO[Lugar Funciones])</f>
        <v>CONSEJO INTERSECTORIAL PARA LA POLITICA DEL LIBRO, LA LECTURA Y LAS BIBLIOTECAS</v>
      </c>
      <c r="H68" s="57" t="str">
        <f>_xlfn.XLOOKUP(Tabla20[[#This Row],[cedula]],TCARRERA[CEDULA],TCARRERA[CATEGORIA DEL SERVIDOR],"")</f>
        <v/>
      </c>
      <c r="I68" s="65"/>
      <c r="J68" s="41" t="str">
        <f>IF(Tabla20[[#This Row],[CARRERA]]&lt;&gt;"",Tabla20[[#This Row],[CARRERA]],IF(Tabla20[[#This Row],[Columna1]]&lt;&gt;"",Tabla20[[#This Row],[Columna1]],""))</f>
        <v/>
      </c>
      <c r="K68" s="55" t="str">
        <f>IF(Tabla20[[#This Row],[TIPO]]="Temporales",_xlfn.XLOOKUP(Tabla20[[#This Row],[NOMBRE Y APELLIDO]],TBLFECHAS[NOMBRE Y APELLIDO],TBLFECHAS[DESDE]),"")</f>
        <v/>
      </c>
      <c r="L68" s="55" t="str">
        <f>IF(Tabla20[[#This Row],[TIPO]]="Temporales",_xlfn.XLOOKUP(Tabla20[[#This Row],[NOMBRE Y APELLIDO]],TBLFECHAS[NOMBRE Y APELLIDO],TBLFECHAS[HASTA]),"")</f>
        <v/>
      </c>
      <c r="M68" s="58">
        <v>145000</v>
      </c>
      <c r="N68" s="63">
        <v>0</v>
      </c>
      <c r="O68" s="59">
        <v>4408</v>
      </c>
      <c r="P68" s="59">
        <v>4161.5</v>
      </c>
      <c r="Q68" s="59">
        <f>Tabla20[[#This Row],[sbruto]]-SUM(Tabla20[[#This Row],[ISR]:[AFP]])-Tabla20[[#This Row],[sneto]]</f>
        <v>25</v>
      </c>
      <c r="R68" s="59">
        <v>136405.5</v>
      </c>
      <c r="S68" s="48" t="str">
        <f>_xlfn.XLOOKUP(Tabla20[[#This Row],[cedula]],TMODELO[Numero Documento],TMODELO[gen])</f>
        <v>F</v>
      </c>
      <c r="T68" s="49" t="str">
        <f>_xlfn.XLOOKUP(Tabla20[[#This Row],[cedula]],TMODELO[Numero Documento],TMODELO[Lugar Funciones Codigo])</f>
        <v>01.83.00.00.00.15</v>
      </c>
    </row>
    <row r="69" spans="1:20">
      <c r="A69" s="57" t="s">
        <v>3113</v>
      </c>
      <c r="B69" s="57" t="s">
        <v>3145</v>
      </c>
      <c r="C69" s="57" t="s">
        <v>3155</v>
      </c>
      <c r="D69" s="57" t="s">
        <v>3321</v>
      </c>
      <c r="E69" s="57" t="str">
        <f>_xlfn.XLOOKUP(Tabla20[[#This Row],[cedula]],TMODELO[Numero Documento],TMODELO[Empleado])</f>
        <v>EVELIN DE JESUS FERNANDEZ JIMENEZ</v>
      </c>
      <c r="F69" s="57" t="s">
        <v>132</v>
      </c>
      <c r="G69" s="57" t="str">
        <f>_xlfn.XLOOKUP(Tabla20[[#This Row],[cedula]],TMODELO[Numero Documento],TMODELO[Lugar Funciones])</f>
        <v>OFICINA DE ACCESO A LA INFORMACION OAI</v>
      </c>
      <c r="H69" s="57" t="str">
        <f>_xlfn.XLOOKUP(Tabla20[[#This Row],[cedula]],TCARRERA[CEDULA],TCARRERA[CATEGORIA DEL SERVIDOR],"")</f>
        <v/>
      </c>
      <c r="I69" s="65"/>
      <c r="J69" s="41" t="str">
        <f>IF(Tabla20[[#This Row],[CARRERA]]&lt;&gt;"",Tabla20[[#This Row],[CARRERA]],IF(Tabla20[[#This Row],[Columna1]]&lt;&gt;"",Tabla20[[#This Row],[Columna1]],""))</f>
        <v/>
      </c>
      <c r="K69" s="55" t="str">
        <f>IF(Tabla20[[#This Row],[TIPO]]="Temporales",_xlfn.XLOOKUP(Tabla20[[#This Row],[NOMBRE Y APELLIDO]],TBLFECHAS[NOMBRE Y APELLIDO],TBLFECHAS[DESDE]),"")</f>
        <v/>
      </c>
      <c r="L69" s="55" t="str">
        <f>IF(Tabla20[[#This Row],[TIPO]]="Temporales",_xlfn.XLOOKUP(Tabla20[[#This Row],[NOMBRE Y APELLIDO]],TBLFECHAS[NOMBRE Y APELLIDO],TBLFECHAS[HASTA]),"")</f>
        <v/>
      </c>
      <c r="M69" s="58">
        <v>100000</v>
      </c>
      <c r="N69" s="63">
        <v>0</v>
      </c>
      <c r="O69" s="59">
        <v>3040</v>
      </c>
      <c r="P69" s="59">
        <v>2870</v>
      </c>
      <c r="Q69" s="59">
        <f>Tabla20[[#This Row],[sbruto]]-SUM(Tabla20[[#This Row],[ISR]:[AFP]])-Tabla20[[#This Row],[sneto]]</f>
        <v>25</v>
      </c>
      <c r="R69" s="59">
        <v>94065</v>
      </c>
      <c r="S69" s="45" t="str">
        <f>_xlfn.XLOOKUP(Tabla20[[#This Row],[cedula]],TMODELO[Numero Documento],TMODELO[gen])</f>
        <v>F</v>
      </c>
      <c r="T69" s="49" t="str">
        <f>_xlfn.XLOOKUP(Tabla20[[#This Row],[cedula]],TMODELO[Numero Documento],TMODELO[Lugar Funciones Codigo])</f>
        <v>01.83.00.00.00.16</v>
      </c>
    </row>
    <row r="70" spans="1:20">
      <c r="A70" s="57" t="s">
        <v>3113</v>
      </c>
      <c r="B70" s="57" t="s">
        <v>3145</v>
      </c>
      <c r="C70" s="57" t="s">
        <v>3155</v>
      </c>
      <c r="D70" s="57" t="s">
        <v>2286</v>
      </c>
      <c r="E70" s="57" t="str">
        <f>_xlfn.XLOOKUP(Tabla20[[#This Row],[cedula]],TMODELO[Numero Documento],TMODELO[Empleado])</f>
        <v>SCARLETT GARCIA VILLAR</v>
      </c>
      <c r="F70" s="57" t="s">
        <v>84</v>
      </c>
      <c r="G70" s="57" t="str">
        <f>_xlfn.XLOOKUP(Tabla20[[#This Row],[cedula]],TMODELO[Numero Documento],TMODELO[Lugar Funciones])</f>
        <v>OFICINA DE ACCESO A LA INFORMACION OAI</v>
      </c>
      <c r="H70" s="57" t="str">
        <f>_xlfn.XLOOKUP(Tabla20[[#This Row],[cedula]],TCARRERA[CEDULA],TCARRERA[CATEGORIA DEL SERVIDOR],"")</f>
        <v/>
      </c>
      <c r="I70" s="65"/>
      <c r="J70" s="41" t="str">
        <f>IF(Tabla20[[#This Row],[CARRERA]]&lt;&gt;"",Tabla20[[#This Row],[CARRERA]],IF(Tabla20[[#This Row],[Columna1]]&lt;&gt;"",Tabla20[[#This Row],[Columna1]],""))</f>
        <v/>
      </c>
      <c r="K70" s="55" t="str">
        <f>IF(Tabla20[[#This Row],[TIPO]]="Temporales",_xlfn.XLOOKUP(Tabla20[[#This Row],[NOMBRE Y APELLIDO]],TBLFECHAS[NOMBRE Y APELLIDO],TBLFECHAS[DESDE]),"")</f>
        <v/>
      </c>
      <c r="L70" s="55" t="str">
        <f>IF(Tabla20[[#This Row],[TIPO]]="Temporales",_xlfn.XLOOKUP(Tabla20[[#This Row],[NOMBRE Y APELLIDO]],TBLFECHAS[NOMBRE Y APELLIDO],TBLFECHAS[HASTA]),"")</f>
        <v/>
      </c>
      <c r="M70" s="58">
        <v>35000</v>
      </c>
      <c r="N70" s="59">
        <v>0</v>
      </c>
      <c r="O70" s="59">
        <v>1064</v>
      </c>
      <c r="P70" s="59">
        <v>1004.5</v>
      </c>
      <c r="Q70" s="59">
        <f>Tabla20[[#This Row],[sbruto]]-SUM(Tabla20[[#This Row],[ISR]:[AFP]])-Tabla20[[#This Row],[sneto]]</f>
        <v>8111.869999999999</v>
      </c>
      <c r="R70" s="59">
        <v>24819.63</v>
      </c>
      <c r="S70" s="45" t="str">
        <f>_xlfn.XLOOKUP(Tabla20[[#This Row],[cedula]],TMODELO[Numero Documento],TMODELO[gen])</f>
        <v>F</v>
      </c>
      <c r="T70" s="49" t="str">
        <f>_xlfn.XLOOKUP(Tabla20[[#This Row],[cedula]],TMODELO[Numero Documento],TMODELO[Lugar Funciones Codigo])</f>
        <v>01.83.00.00.00.16</v>
      </c>
    </row>
    <row r="71" spans="1:20">
      <c r="A71" s="57" t="s">
        <v>3113</v>
      </c>
      <c r="B71" s="57" t="s">
        <v>3145</v>
      </c>
      <c r="C71" s="57" t="s">
        <v>3155</v>
      </c>
      <c r="D71" s="57" t="s">
        <v>2154</v>
      </c>
      <c r="E71" s="57" t="str">
        <f>_xlfn.XLOOKUP(Tabla20[[#This Row],[cedula]],TMODELO[Numero Documento],TMODELO[Empleado])</f>
        <v>JESUS RAFAEL PANIAGUA MATOS</v>
      </c>
      <c r="F71" s="57" t="s">
        <v>1084</v>
      </c>
      <c r="G71" s="57" t="str">
        <f>_xlfn.XLOOKUP(Tabla20[[#This Row],[cedula]],TMODELO[Numero Documento],TMODELO[Lugar Funciones])</f>
        <v>COMISION NACIONAL DOMINICANA PARA LA UNESCO</v>
      </c>
      <c r="H71" s="57" t="str">
        <f>_xlfn.XLOOKUP(Tabla20[[#This Row],[cedula]],TCARRERA[CEDULA],TCARRERA[CATEGORIA DEL SERVIDOR],"")</f>
        <v/>
      </c>
      <c r="I71" s="65"/>
      <c r="J71" s="41" t="str">
        <f>IF(Tabla20[[#This Row],[CARRERA]]&lt;&gt;"",Tabla20[[#This Row],[CARRERA]],IF(Tabla20[[#This Row],[Columna1]]&lt;&gt;"",Tabla20[[#This Row],[Columna1]],""))</f>
        <v/>
      </c>
      <c r="K71" s="55" t="str">
        <f>IF(Tabla20[[#This Row],[TIPO]]="Temporales",_xlfn.XLOOKUP(Tabla20[[#This Row],[NOMBRE Y APELLIDO]],TBLFECHAS[NOMBRE Y APELLIDO],TBLFECHAS[DESDE]),"")</f>
        <v/>
      </c>
      <c r="L71" s="55" t="str">
        <f>IF(Tabla20[[#This Row],[TIPO]]="Temporales",_xlfn.XLOOKUP(Tabla20[[#This Row],[NOMBRE Y APELLIDO]],TBLFECHAS[NOMBRE Y APELLIDO],TBLFECHAS[HASTA]),"")</f>
        <v/>
      </c>
      <c r="M71" s="58">
        <v>180000</v>
      </c>
      <c r="N71" s="63">
        <v>0</v>
      </c>
      <c r="O71" s="61">
        <v>4943.8</v>
      </c>
      <c r="P71" s="61">
        <v>5166</v>
      </c>
      <c r="Q71" s="61">
        <f>Tabla20[[#This Row],[sbruto]]-SUM(Tabla20[[#This Row],[ISR]:[AFP]])-Tabla20[[#This Row],[sneto]]</f>
        <v>25</v>
      </c>
      <c r="R71" s="61">
        <v>169865.2</v>
      </c>
      <c r="S71" s="45" t="str">
        <f>_xlfn.XLOOKUP(Tabla20[[#This Row],[cedula]],TMODELO[Numero Documento],TMODELO[gen])</f>
        <v>M</v>
      </c>
      <c r="T71" s="49" t="str">
        <f>_xlfn.XLOOKUP(Tabla20[[#This Row],[cedula]],TMODELO[Numero Documento],TMODELO[Lugar Funciones Codigo])</f>
        <v>01.83.00.00.00.17</v>
      </c>
    </row>
    <row r="72" spans="1:20">
      <c r="A72" s="57" t="s">
        <v>3113</v>
      </c>
      <c r="B72" s="57" t="s">
        <v>3145</v>
      </c>
      <c r="C72" s="57" t="s">
        <v>3155</v>
      </c>
      <c r="D72" s="57" t="s">
        <v>1347</v>
      </c>
      <c r="E72" s="57" t="str">
        <f>_xlfn.XLOOKUP(Tabla20[[#This Row],[cedula]],TMODELO[Numero Documento],TMODELO[Empleado])</f>
        <v>JENNY ALODIA ACOSTA MARTINEZ</v>
      </c>
      <c r="F72" s="57" t="s">
        <v>189</v>
      </c>
      <c r="G72" s="57" t="str">
        <f>_xlfn.XLOOKUP(Tabla20[[#This Row],[cedula]],TMODELO[Numero Documento],TMODELO[Lugar Funciones])</f>
        <v>COMISION NACIONAL DOMINICANA PARA LA UNESCO</v>
      </c>
      <c r="H72" s="57" t="str">
        <f>_xlfn.XLOOKUP(Tabla20[[#This Row],[cedula]],TCARRERA[CEDULA],TCARRERA[CATEGORIA DEL SERVIDOR],"")</f>
        <v>CARRERA ADMINISTRATIVA</v>
      </c>
      <c r="I72" s="65"/>
      <c r="J72" s="41" t="str">
        <f>IF(Tabla20[[#This Row],[CARRERA]]&lt;&gt;"",Tabla20[[#This Row],[CARRERA]],IF(Tabla20[[#This Row],[Columna1]]&lt;&gt;"",Tabla20[[#This Row],[Columna1]],""))</f>
        <v>CARRERA ADMINISTRATIVA</v>
      </c>
      <c r="K72" s="55" t="str">
        <f>IF(Tabla20[[#This Row],[TIPO]]="Temporales",_xlfn.XLOOKUP(Tabla20[[#This Row],[NOMBRE Y APELLIDO]],TBLFECHAS[NOMBRE Y APELLIDO],TBLFECHAS[DESDE]),"")</f>
        <v/>
      </c>
      <c r="L72" s="55" t="str">
        <f>IF(Tabla20[[#This Row],[TIPO]]="Temporales",_xlfn.XLOOKUP(Tabla20[[#This Row],[NOMBRE Y APELLIDO]],TBLFECHAS[NOMBRE Y APELLIDO],TBLFECHAS[HASTA]),"")</f>
        <v/>
      </c>
      <c r="M72" s="58">
        <v>65000</v>
      </c>
      <c r="N72" s="59">
        <v>0</v>
      </c>
      <c r="O72" s="59">
        <v>1976</v>
      </c>
      <c r="P72" s="59">
        <v>1865.5</v>
      </c>
      <c r="Q72" s="59">
        <f>Tabla20[[#This Row],[sbruto]]-SUM(Tabla20[[#This Row],[ISR]:[AFP]])-Tabla20[[#This Row],[sneto]]</f>
        <v>375</v>
      </c>
      <c r="R72" s="59">
        <v>60783.5</v>
      </c>
      <c r="S72" s="45" t="str">
        <f>_xlfn.XLOOKUP(Tabla20[[#This Row],[cedula]],TMODELO[Numero Documento],TMODELO[gen])</f>
        <v>F</v>
      </c>
      <c r="T72" s="49" t="str">
        <f>_xlfn.XLOOKUP(Tabla20[[#This Row],[cedula]],TMODELO[Numero Documento],TMODELO[Lugar Funciones Codigo])</f>
        <v>01.83.00.00.00.17</v>
      </c>
    </row>
    <row r="73" spans="1:20">
      <c r="A73" s="57" t="s">
        <v>3113</v>
      </c>
      <c r="B73" s="57" t="s">
        <v>3145</v>
      </c>
      <c r="C73" s="57" t="s">
        <v>3155</v>
      </c>
      <c r="D73" s="57" t="s">
        <v>2092</v>
      </c>
      <c r="E73" s="57" t="str">
        <f>_xlfn.XLOOKUP(Tabla20[[#This Row],[cedula]],TMODELO[Numero Documento],TMODELO[Empleado])</f>
        <v>DANIELO CALDERON GENAO</v>
      </c>
      <c r="F73" s="57" t="s">
        <v>395</v>
      </c>
      <c r="G73" s="57" t="str">
        <f>_xlfn.XLOOKUP(Tabla20[[#This Row],[cedula]],TMODELO[Numero Documento],TMODELO[Lugar Funciones])</f>
        <v>COMISION NACIONAL DOMINICANA PARA LA UNESCO</v>
      </c>
      <c r="H73" s="57" t="str">
        <f>_xlfn.XLOOKUP(Tabla20[[#This Row],[cedula]],TCARRERA[CEDULA],TCARRERA[CATEGORIA DEL SERVIDOR],"")</f>
        <v/>
      </c>
      <c r="I73" s="65"/>
      <c r="J73" s="41" t="str">
        <f>IF(Tabla20[[#This Row],[CARRERA]]&lt;&gt;"",Tabla20[[#This Row],[CARRERA]],IF(Tabla20[[#This Row],[Columna1]]&lt;&gt;"",Tabla20[[#This Row],[Columna1]],""))</f>
        <v/>
      </c>
      <c r="K73" s="55" t="str">
        <f>IF(Tabla20[[#This Row],[TIPO]]="Temporales",_xlfn.XLOOKUP(Tabla20[[#This Row],[NOMBRE Y APELLIDO]],TBLFECHAS[NOMBRE Y APELLIDO],TBLFECHAS[DESDE]),"")</f>
        <v/>
      </c>
      <c r="L73" s="55" t="str">
        <f>IF(Tabla20[[#This Row],[TIPO]]="Temporales",_xlfn.XLOOKUP(Tabla20[[#This Row],[NOMBRE Y APELLIDO]],TBLFECHAS[NOMBRE Y APELLIDO],TBLFECHAS[HASTA]),"")</f>
        <v/>
      </c>
      <c r="M73" s="58">
        <v>25000</v>
      </c>
      <c r="N73" s="63">
        <v>0</v>
      </c>
      <c r="O73" s="59">
        <v>760</v>
      </c>
      <c r="P73" s="59">
        <v>717.5</v>
      </c>
      <c r="Q73" s="59">
        <f>Tabla20[[#This Row],[sbruto]]-SUM(Tabla20[[#This Row],[ISR]:[AFP]])-Tabla20[[#This Row],[sneto]]</f>
        <v>25</v>
      </c>
      <c r="R73" s="59">
        <v>23497.5</v>
      </c>
      <c r="S73" s="45" t="str">
        <f>_xlfn.XLOOKUP(Tabla20[[#This Row],[cedula]],TMODELO[Numero Documento],TMODELO[gen])</f>
        <v>M</v>
      </c>
      <c r="T73" s="49" t="str">
        <f>_xlfn.XLOOKUP(Tabla20[[#This Row],[cedula]],TMODELO[Numero Documento],TMODELO[Lugar Funciones Codigo])</f>
        <v>01.83.00.00.00.17</v>
      </c>
    </row>
    <row r="74" spans="1:20">
      <c r="A74" s="57" t="s">
        <v>3113</v>
      </c>
      <c r="B74" s="57" t="s">
        <v>3145</v>
      </c>
      <c r="C74" s="57" t="s">
        <v>3155</v>
      </c>
      <c r="D74" s="57" t="s">
        <v>2261</v>
      </c>
      <c r="E74" s="57" t="str">
        <f>_xlfn.XLOOKUP(Tabla20[[#This Row],[cedula]],TMODELO[Numero Documento],TMODELO[Empleado])</f>
        <v>RAMON ANTONIO DE LEON RUIZ</v>
      </c>
      <c r="F74" s="57" t="s">
        <v>732</v>
      </c>
      <c r="G74" s="57" t="str">
        <f>_xlfn.XLOOKUP(Tabla20[[#This Row],[cedula]],TMODELO[Numero Documento],TMODELO[Lugar Funciones])</f>
        <v>COMISION NACIONAL DOMINICANA PARA LA UNESCO</v>
      </c>
      <c r="H74" s="57" t="str">
        <f>_xlfn.XLOOKUP(Tabla20[[#This Row],[cedula]],TCARRERA[CEDULA],TCARRERA[CATEGORIA DEL SERVIDOR],"")</f>
        <v/>
      </c>
      <c r="I74" s="65"/>
      <c r="J74" s="41" t="str">
        <f>IF(Tabla20[[#This Row],[CARRERA]]&lt;&gt;"",Tabla20[[#This Row],[CARRERA]],IF(Tabla20[[#This Row],[Columna1]]&lt;&gt;"",Tabla20[[#This Row],[Columna1]],""))</f>
        <v/>
      </c>
      <c r="K74" s="55" t="str">
        <f>IF(Tabla20[[#This Row],[TIPO]]="Temporales",_xlfn.XLOOKUP(Tabla20[[#This Row],[NOMBRE Y APELLIDO]],TBLFECHAS[NOMBRE Y APELLIDO],TBLFECHAS[DESDE]),"")</f>
        <v/>
      </c>
      <c r="L74" s="55" t="str">
        <f>IF(Tabla20[[#This Row],[TIPO]]="Temporales",_xlfn.XLOOKUP(Tabla20[[#This Row],[NOMBRE Y APELLIDO]],TBLFECHAS[NOMBRE Y APELLIDO],TBLFECHAS[HASTA]),"")</f>
        <v/>
      </c>
      <c r="M74" s="58">
        <v>24000</v>
      </c>
      <c r="N74" s="63">
        <v>0</v>
      </c>
      <c r="O74" s="61">
        <v>729.6</v>
      </c>
      <c r="P74" s="61">
        <v>688.8</v>
      </c>
      <c r="Q74" s="61">
        <f>Tabla20[[#This Row],[sbruto]]-SUM(Tabla20[[#This Row],[ISR]:[AFP]])-Tabla20[[#This Row],[sneto]]</f>
        <v>25</v>
      </c>
      <c r="R74" s="61">
        <v>22556.6</v>
      </c>
      <c r="S74" s="45" t="str">
        <f>_xlfn.XLOOKUP(Tabla20[[#This Row],[cedula]],TMODELO[Numero Documento],TMODELO[gen])</f>
        <v>M</v>
      </c>
      <c r="T74" s="49" t="str">
        <f>_xlfn.XLOOKUP(Tabla20[[#This Row],[cedula]],TMODELO[Numero Documento],TMODELO[Lugar Funciones Codigo])</f>
        <v>01.83.00.00.00.17</v>
      </c>
    </row>
    <row r="75" spans="1:20">
      <c r="A75" s="57" t="s">
        <v>3113</v>
      </c>
      <c r="B75" s="57" t="s">
        <v>3145</v>
      </c>
      <c r="C75" s="57" t="s">
        <v>3155</v>
      </c>
      <c r="D75" s="57" t="s">
        <v>2196</v>
      </c>
      <c r="E75" s="57" t="str">
        <f>_xlfn.XLOOKUP(Tabla20[[#This Row],[cedula]],TMODELO[Numero Documento],TMODELO[Empleado])</f>
        <v>LICET ALTAGRACIA BRETON MARTINEZ</v>
      </c>
      <c r="F75" s="57" t="s">
        <v>191</v>
      </c>
      <c r="G75" s="57" t="str">
        <f>_xlfn.XLOOKUP(Tabla20[[#This Row],[cedula]],TMODELO[Numero Documento],TMODELO[Lugar Funciones])</f>
        <v>COMISION NACIONAL DOMINICANA PARA LA UNESCO</v>
      </c>
      <c r="H75" s="57" t="str">
        <f>_xlfn.XLOOKUP(Tabla20[[#This Row],[cedula]],TCARRERA[CEDULA],TCARRERA[CATEGORIA DEL SERVIDOR],"")</f>
        <v/>
      </c>
      <c r="I75" s="65"/>
      <c r="J75" s="41" t="str">
        <f>IF(Tabla20[[#This Row],[CARRERA]]&lt;&gt;"",Tabla20[[#This Row],[CARRERA]],IF(Tabla20[[#This Row],[Columna1]]&lt;&gt;"",Tabla20[[#This Row],[Columna1]],""))</f>
        <v/>
      </c>
      <c r="K75" s="55" t="str">
        <f>IF(Tabla20[[#This Row],[TIPO]]="Temporales",_xlfn.XLOOKUP(Tabla20[[#This Row],[NOMBRE Y APELLIDO]],TBLFECHAS[NOMBRE Y APELLIDO],TBLFECHAS[DESDE]),"")</f>
        <v/>
      </c>
      <c r="L75" s="55" t="str">
        <f>IF(Tabla20[[#This Row],[TIPO]]="Temporales",_xlfn.XLOOKUP(Tabla20[[#This Row],[NOMBRE Y APELLIDO]],TBLFECHAS[NOMBRE Y APELLIDO],TBLFECHAS[HASTA]),"")</f>
        <v/>
      </c>
      <c r="M75" s="58">
        <v>10000</v>
      </c>
      <c r="N75" s="63">
        <v>0</v>
      </c>
      <c r="O75" s="61">
        <v>304</v>
      </c>
      <c r="P75" s="61">
        <v>287</v>
      </c>
      <c r="Q75" s="61">
        <f>Tabla20[[#This Row],[sbruto]]-SUM(Tabla20[[#This Row],[ISR]:[AFP]])-Tabla20[[#This Row],[sneto]]</f>
        <v>375</v>
      </c>
      <c r="R75" s="61">
        <v>9034</v>
      </c>
      <c r="S75" s="45" t="str">
        <f>_xlfn.XLOOKUP(Tabla20[[#This Row],[cedula]],TMODELO[Numero Documento],TMODELO[gen])</f>
        <v>F</v>
      </c>
      <c r="T75" s="49" t="str">
        <f>_xlfn.XLOOKUP(Tabla20[[#This Row],[cedula]],TMODELO[Numero Documento],TMODELO[Lugar Funciones Codigo])</f>
        <v>01.83.00.00.00.17</v>
      </c>
    </row>
    <row r="76" spans="1:20">
      <c r="A76" s="57" t="s">
        <v>3113</v>
      </c>
      <c r="B76" s="57" t="s">
        <v>3145</v>
      </c>
      <c r="C76" s="57" t="s">
        <v>3169</v>
      </c>
      <c r="D76" s="57" t="s">
        <v>1533</v>
      </c>
      <c r="E76" s="57" t="str">
        <f>_xlfn.XLOOKUP(Tabla20[[#This Row],[cedula]],TMODELO[Numero Documento],TMODELO[Empleado])</f>
        <v>ARIANNY JACKELINE CARRASCO CESPEDES</v>
      </c>
      <c r="F76" s="57" t="s">
        <v>3337</v>
      </c>
      <c r="G76" s="57" t="str">
        <f>_xlfn.XLOOKUP(Tabla20[[#This Row],[cedula]],TMODELO[Numero Documento],TMODELO[Lugar Funciones])</f>
        <v>COMISION NACIONAL DE ESPECTACULOS PUBLICOS Y RADIOFONIA</v>
      </c>
      <c r="H76" s="57" t="str">
        <f>_xlfn.XLOOKUP(Tabla20[[#This Row],[cedula]],TCARRERA[CEDULA],TCARRERA[CATEGORIA DEL SERVIDOR],"")</f>
        <v>CARRERA ADMINISTRATIVA</v>
      </c>
      <c r="I76" s="65"/>
      <c r="J76" s="41" t="str">
        <f>IF(Tabla20[[#This Row],[CARRERA]]&lt;&gt;"",Tabla20[[#This Row],[CARRERA]],IF(Tabla20[[#This Row],[Columna1]]&lt;&gt;"",Tabla20[[#This Row],[Columna1]],""))</f>
        <v>CARRERA ADMINISTRATIVA</v>
      </c>
      <c r="K76" s="55" t="str">
        <f>IF(Tabla20[[#This Row],[TIPO]]="Temporales",_xlfn.XLOOKUP(Tabla20[[#This Row],[NOMBRE Y APELLIDO]],TBLFECHAS[NOMBRE Y APELLIDO],TBLFECHAS[DESDE]),"")</f>
        <v/>
      </c>
      <c r="L76" s="55" t="str">
        <f>IF(Tabla20[[#This Row],[TIPO]]="Temporales",_xlfn.XLOOKUP(Tabla20[[#This Row],[NOMBRE Y APELLIDO]],TBLFECHAS[NOMBRE Y APELLIDO],TBLFECHAS[HASTA]),"")</f>
        <v/>
      </c>
      <c r="M76" s="58">
        <v>65000</v>
      </c>
      <c r="N76" s="63">
        <v>4427.58</v>
      </c>
      <c r="O76" s="59">
        <v>1976</v>
      </c>
      <c r="P76" s="59">
        <v>1865.5</v>
      </c>
      <c r="Q76" s="59">
        <f>Tabla20[[#This Row],[sbruto]]-SUM(Tabla20[[#This Row],[ISR]:[AFP]])-Tabla20[[#This Row],[sneto]]</f>
        <v>3959</v>
      </c>
      <c r="R76" s="59">
        <v>52771.92</v>
      </c>
      <c r="S76" s="45" t="str">
        <f>_xlfn.XLOOKUP(Tabla20[[#This Row],[cedula]],TMODELO[Numero Documento],TMODELO[gen])</f>
        <v>F</v>
      </c>
      <c r="T76" s="49" t="str">
        <f>_xlfn.XLOOKUP(Tabla20[[#This Row],[cedula]],TMODELO[Numero Documento],TMODELO[Lugar Funciones Codigo])</f>
        <v>01.83.00.00.00.18</v>
      </c>
    </row>
    <row r="77" spans="1:20">
      <c r="A77" s="57" t="s">
        <v>3113</v>
      </c>
      <c r="B77" s="57" t="s">
        <v>3145</v>
      </c>
      <c r="C77" s="57" t="s">
        <v>3169</v>
      </c>
      <c r="D77" s="57" t="s">
        <v>2652</v>
      </c>
      <c r="E77" s="57" t="str">
        <f>_xlfn.XLOOKUP(Tabla20[[#This Row],[cedula]],TMODELO[Numero Documento],TMODELO[Empleado])</f>
        <v>FERMINA MOSQUEA GARCIA</v>
      </c>
      <c r="F77" s="57" t="s">
        <v>32</v>
      </c>
      <c r="G77" s="57" t="str">
        <f>_xlfn.XLOOKUP(Tabla20[[#This Row],[cedula]],TMODELO[Numero Documento],TMODELO[Lugar Funciones])</f>
        <v>COMISION NACIONAL DE ESPECTACULOS PUBLICOS Y RADIOFONIA</v>
      </c>
      <c r="H77" s="57" t="str">
        <f>_xlfn.XLOOKUP(Tabla20[[#This Row],[cedula]],TCARRERA[CEDULA],TCARRERA[CATEGORIA DEL SERVIDOR],"")</f>
        <v/>
      </c>
      <c r="I77" s="65"/>
      <c r="J77" s="41" t="str">
        <f>IF(Tabla20[[#This Row],[CARRERA]]&lt;&gt;"",Tabla20[[#This Row],[CARRERA]],IF(Tabla20[[#This Row],[Columna1]]&lt;&gt;"",Tabla20[[#This Row],[Columna1]],""))</f>
        <v/>
      </c>
      <c r="K77" s="55" t="str">
        <f>IF(Tabla20[[#This Row],[TIPO]]="Temporales",_xlfn.XLOOKUP(Tabla20[[#This Row],[NOMBRE Y APELLIDO]],TBLFECHAS[NOMBRE Y APELLIDO],TBLFECHAS[DESDE]),"")</f>
        <v/>
      </c>
      <c r="L77" s="55" t="str">
        <f>IF(Tabla20[[#This Row],[TIPO]]="Temporales",_xlfn.XLOOKUP(Tabla20[[#This Row],[NOMBRE Y APELLIDO]],TBLFECHAS[NOMBRE Y APELLIDO],TBLFECHAS[HASTA]),"")</f>
        <v/>
      </c>
      <c r="M77" s="58">
        <v>55000</v>
      </c>
      <c r="N77" s="61">
        <v>2357.16</v>
      </c>
      <c r="O77" s="59">
        <v>1672</v>
      </c>
      <c r="P77" s="59">
        <v>1578.5</v>
      </c>
      <c r="Q77" s="59">
        <f>Tabla20[[#This Row],[sbruto]]-SUM(Tabla20[[#This Row],[ISR]:[AFP]])-Tabla20[[#This Row],[sneto]]</f>
        <v>3371.1199999999953</v>
      </c>
      <c r="R77" s="59">
        <v>46021.22</v>
      </c>
      <c r="S77" s="45" t="str">
        <f>_xlfn.XLOOKUP(Tabla20[[#This Row],[cedula]],TMODELO[Numero Documento],TMODELO[gen])</f>
        <v>F</v>
      </c>
      <c r="T77" s="49" t="str">
        <f>_xlfn.XLOOKUP(Tabla20[[#This Row],[cedula]],TMODELO[Numero Documento],TMODELO[Lugar Funciones Codigo])</f>
        <v>01.83.00.00.00.18</v>
      </c>
    </row>
    <row r="78" spans="1:20">
      <c r="A78" s="57" t="s">
        <v>3113</v>
      </c>
      <c r="B78" s="57" t="s">
        <v>3145</v>
      </c>
      <c r="C78" s="57" t="s">
        <v>3169</v>
      </c>
      <c r="D78" s="57" t="s">
        <v>2663</v>
      </c>
      <c r="E78" s="57" t="str">
        <f>_xlfn.XLOOKUP(Tabla20[[#This Row],[cedula]],TMODELO[Numero Documento],TMODELO[Empleado])</f>
        <v>GERMAN ANTONIO MARTINEZ TRONCOSO</v>
      </c>
      <c r="F78" s="57" t="s">
        <v>1285</v>
      </c>
      <c r="G78" s="57" t="str">
        <f>_xlfn.XLOOKUP(Tabla20[[#This Row],[cedula]],TMODELO[Numero Documento],TMODELO[Lugar Funciones])</f>
        <v>COMISION NACIONAL DE ESPECTACULOS PUBLICOS Y RADIOFONIA</v>
      </c>
      <c r="H78" s="57" t="str">
        <f>_xlfn.XLOOKUP(Tabla20[[#This Row],[cedula]],TCARRERA[CEDULA],TCARRERA[CATEGORIA DEL SERVIDOR],"")</f>
        <v/>
      </c>
      <c r="I78" s="65"/>
      <c r="J78" s="41" t="str">
        <f>IF(Tabla20[[#This Row],[CARRERA]]&lt;&gt;"",Tabla20[[#This Row],[CARRERA]],IF(Tabla20[[#This Row],[Columna1]]&lt;&gt;"",Tabla20[[#This Row],[Columna1]],""))</f>
        <v/>
      </c>
      <c r="K78" s="55" t="str">
        <f>IF(Tabla20[[#This Row],[TIPO]]="Temporales",_xlfn.XLOOKUP(Tabla20[[#This Row],[NOMBRE Y APELLIDO]],TBLFECHAS[NOMBRE Y APELLIDO],TBLFECHAS[DESDE]),"")</f>
        <v/>
      </c>
      <c r="L78" s="55" t="str">
        <f>IF(Tabla20[[#This Row],[TIPO]]="Temporales",_xlfn.XLOOKUP(Tabla20[[#This Row],[NOMBRE Y APELLIDO]],TBLFECHAS[NOMBRE Y APELLIDO],TBLFECHAS[HASTA]),"")</f>
        <v/>
      </c>
      <c r="M78" s="58">
        <v>39645</v>
      </c>
      <c r="N78" s="63">
        <v>392.55</v>
      </c>
      <c r="O78" s="59">
        <v>1205.21</v>
      </c>
      <c r="P78" s="59">
        <v>1137.81</v>
      </c>
      <c r="Q78" s="59">
        <f>Tabla20[[#This Row],[sbruto]]-SUM(Tabla20[[#This Row],[ISR]:[AFP]])-Tabla20[[#This Row],[sneto]]</f>
        <v>25</v>
      </c>
      <c r="R78" s="59">
        <v>36884.43</v>
      </c>
      <c r="S78" s="45" t="str">
        <f>_xlfn.XLOOKUP(Tabla20[[#This Row],[cedula]],TMODELO[Numero Documento],TMODELO[gen])</f>
        <v>M</v>
      </c>
      <c r="T78" s="49" t="str">
        <f>_xlfn.XLOOKUP(Tabla20[[#This Row],[cedula]],TMODELO[Numero Documento],TMODELO[Lugar Funciones Codigo])</f>
        <v>01.83.00.00.00.18</v>
      </c>
    </row>
    <row r="79" spans="1:20">
      <c r="A79" s="57" t="s">
        <v>3113</v>
      </c>
      <c r="B79" s="57" t="s">
        <v>3145</v>
      </c>
      <c r="C79" s="57" t="s">
        <v>3169</v>
      </c>
      <c r="D79" s="57" t="s">
        <v>2614</v>
      </c>
      <c r="E79" s="57" t="str">
        <f>_xlfn.XLOOKUP(Tabla20[[#This Row],[cedula]],TMODELO[Numero Documento],TMODELO[Empleado])</f>
        <v>CARLOS ORTIZ PEREZ</v>
      </c>
      <c r="F79" s="57" t="s">
        <v>142</v>
      </c>
      <c r="G79" s="57" t="str">
        <f>_xlfn.XLOOKUP(Tabla20[[#This Row],[cedula]],TMODELO[Numero Documento],TMODELO[Lugar Funciones])</f>
        <v>COMISION NACIONAL DE ESPECTACULOS PUBLICOS Y RADIOFONIA</v>
      </c>
      <c r="H79" s="57" t="str">
        <f>_xlfn.XLOOKUP(Tabla20[[#This Row],[cedula]],TCARRERA[CEDULA],TCARRERA[CATEGORIA DEL SERVIDOR],"")</f>
        <v/>
      </c>
      <c r="I79" s="65"/>
      <c r="J79" s="41" t="str">
        <f>IF(Tabla20[[#This Row],[CARRERA]]&lt;&gt;"",Tabla20[[#This Row],[CARRERA]],IF(Tabla20[[#This Row],[Columna1]]&lt;&gt;"",Tabla20[[#This Row],[Columna1]],""))</f>
        <v/>
      </c>
      <c r="K79" s="55" t="str">
        <f>IF(Tabla20[[#This Row],[TIPO]]="Temporales",_xlfn.XLOOKUP(Tabla20[[#This Row],[NOMBRE Y APELLIDO]],TBLFECHAS[NOMBRE Y APELLIDO],TBLFECHAS[DESDE]),"")</f>
        <v/>
      </c>
      <c r="L79" s="55" t="str">
        <f>IF(Tabla20[[#This Row],[TIPO]]="Temporales",_xlfn.XLOOKUP(Tabla20[[#This Row],[NOMBRE Y APELLIDO]],TBLFECHAS[NOMBRE Y APELLIDO],TBLFECHAS[HASTA]),"")</f>
        <v/>
      </c>
      <c r="M79" s="58">
        <v>27300</v>
      </c>
      <c r="N79" s="63">
        <v>0</v>
      </c>
      <c r="O79" s="59">
        <v>829.92</v>
      </c>
      <c r="P79" s="59">
        <v>783.51</v>
      </c>
      <c r="Q79" s="59">
        <f>Tabla20[[#This Row],[sbruto]]-SUM(Tabla20[[#This Row],[ISR]:[AFP]])-Tabla20[[#This Row],[sneto]]</f>
        <v>25</v>
      </c>
      <c r="R79" s="59">
        <v>25661.57</v>
      </c>
      <c r="S79" s="45" t="str">
        <f>_xlfn.XLOOKUP(Tabla20[[#This Row],[cedula]],TMODELO[Numero Documento],TMODELO[gen])</f>
        <v>M</v>
      </c>
      <c r="T79" s="49" t="str">
        <f>_xlfn.XLOOKUP(Tabla20[[#This Row],[cedula]],TMODELO[Numero Documento],TMODELO[Lugar Funciones Codigo])</f>
        <v>01.83.00.00.00.18</v>
      </c>
    </row>
    <row r="80" spans="1:20">
      <c r="A80" s="57" t="s">
        <v>3113</v>
      </c>
      <c r="B80" s="57" t="s">
        <v>3145</v>
      </c>
      <c r="C80" s="57" t="s">
        <v>3169</v>
      </c>
      <c r="D80" s="57" t="s">
        <v>2604</v>
      </c>
      <c r="E80" s="57" t="str">
        <f>_xlfn.XLOOKUP(Tabla20[[#This Row],[cedula]],TMODELO[Numero Documento],TMODELO[Empleado])</f>
        <v>ANGELY KATIUSCA BAEZ FELIZ</v>
      </c>
      <c r="F80" s="57" t="s">
        <v>142</v>
      </c>
      <c r="G80" s="57" t="str">
        <f>_xlfn.XLOOKUP(Tabla20[[#This Row],[cedula]],TMODELO[Numero Documento],TMODELO[Lugar Funciones])</f>
        <v>COMISION NACIONAL DE ESPECTACULOS PUBLICOS Y RADIOFONIA</v>
      </c>
      <c r="H80" s="57" t="str">
        <f>_xlfn.XLOOKUP(Tabla20[[#This Row],[cedula]],TCARRERA[CEDULA],TCARRERA[CATEGORIA DEL SERVIDOR],"")</f>
        <v/>
      </c>
      <c r="I80" s="65"/>
      <c r="J80" s="41" t="str">
        <f>IF(Tabla20[[#This Row],[CARRERA]]&lt;&gt;"",Tabla20[[#This Row],[CARRERA]],IF(Tabla20[[#This Row],[Columna1]]&lt;&gt;"",Tabla20[[#This Row],[Columna1]],""))</f>
        <v/>
      </c>
      <c r="K80" s="55" t="str">
        <f>IF(Tabla20[[#This Row],[TIPO]]="Temporales",_xlfn.XLOOKUP(Tabla20[[#This Row],[NOMBRE Y APELLIDO]],TBLFECHAS[NOMBRE Y APELLIDO],TBLFECHAS[DESDE]),"")</f>
        <v/>
      </c>
      <c r="L80" s="55" t="str">
        <f>IF(Tabla20[[#This Row],[TIPO]]="Temporales",_xlfn.XLOOKUP(Tabla20[[#This Row],[NOMBRE Y APELLIDO]],TBLFECHAS[NOMBRE Y APELLIDO],TBLFECHAS[HASTA]),"")</f>
        <v/>
      </c>
      <c r="M80" s="58">
        <v>27205.34</v>
      </c>
      <c r="N80" s="61">
        <v>0</v>
      </c>
      <c r="O80" s="59">
        <v>827.04</v>
      </c>
      <c r="P80" s="59">
        <v>780.79</v>
      </c>
      <c r="Q80" s="59">
        <f>Tabla20[[#This Row],[sbruto]]-SUM(Tabla20[[#This Row],[ISR]:[AFP]])-Tabla20[[#This Row],[sneto]]</f>
        <v>25.000000000003638</v>
      </c>
      <c r="R80" s="59">
        <v>25572.51</v>
      </c>
      <c r="S80" s="49" t="str">
        <f>_xlfn.XLOOKUP(Tabla20[[#This Row],[cedula]],TMODELO[Numero Documento],TMODELO[gen])</f>
        <v>F</v>
      </c>
      <c r="T80" s="49" t="str">
        <f>_xlfn.XLOOKUP(Tabla20[[#This Row],[cedula]],TMODELO[Numero Documento],TMODELO[Lugar Funciones Codigo])</f>
        <v>01.83.00.00.00.18</v>
      </c>
    </row>
    <row r="81" spans="1:20">
      <c r="A81" s="57" t="s">
        <v>3113</v>
      </c>
      <c r="B81" s="57" t="s">
        <v>3145</v>
      </c>
      <c r="C81" s="57" t="s">
        <v>3169</v>
      </c>
      <c r="D81" s="57" t="s">
        <v>2612</v>
      </c>
      <c r="E81" s="57" t="str">
        <f>_xlfn.XLOOKUP(Tabla20[[#This Row],[cedula]],TMODELO[Numero Documento],TMODELO[Empleado])</f>
        <v>BETTY EUGENIA MENDEZ ACOSTA</v>
      </c>
      <c r="F81" s="57" t="s">
        <v>395</v>
      </c>
      <c r="G81" s="57" t="str">
        <f>_xlfn.XLOOKUP(Tabla20[[#This Row],[cedula]],TMODELO[Numero Documento],TMODELO[Lugar Funciones])</f>
        <v>COMISION NACIONAL DE ESPECTACULOS PUBLICOS Y RADIOFONIA</v>
      </c>
      <c r="H81" s="57" t="str">
        <f>_xlfn.XLOOKUP(Tabla20[[#This Row],[cedula]],TCARRERA[CEDULA],TCARRERA[CATEGORIA DEL SERVIDOR],"")</f>
        <v/>
      </c>
      <c r="I81" s="65"/>
      <c r="J81" s="41" t="str">
        <f>IF(Tabla20[[#This Row],[CARRERA]]&lt;&gt;"",Tabla20[[#This Row],[CARRERA]],IF(Tabla20[[#This Row],[Columna1]]&lt;&gt;"",Tabla20[[#This Row],[Columna1]],""))</f>
        <v/>
      </c>
      <c r="K81" s="55" t="str">
        <f>IF(Tabla20[[#This Row],[TIPO]]="Temporales",_xlfn.XLOOKUP(Tabla20[[#This Row],[NOMBRE Y APELLIDO]],TBLFECHAS[NOMBRE Y APELLIDO],TBLFECHAS[DESDE]),"")</f>
        <v/>
      </c>
      <c r="L81" s="55" t="str">
        <f>IF(Tabla20[[#This Row],[TIPO]]="Temporales",_xlfn.XLOOKUP(Tabla20[[#This Row],[NOMBRE Y APELLIDO]],TBLFECHAS[NOMBRE Y APELLIDO],TBLFECHAS[HASTA]),"")</f>
        <v/>
      </c>
      <c r="M81" s="58">
        <v>26250</v>
      </c>
      <c r="N81" s="60">
        <v>0</v>
      </c>
      <c r="O81" s="59">
        <v>798</v>
      </c>
      <c r="P81" s="59">
        <v>753.38</v>
      </c>
      <c r="Q81" s="59">
        <f>Tabla20[[#This Row],[sbruto]]-SUM(Tabla20[[#This Row],[ISR]:[AFP]])-Tabla20[[#This Row],[sneto]]</f>
        <v>25</v>
      </c>
      <c r="R81" s="59">
        <v>24673.62</v>
      </c>
      <c r="S81" s="46" t="str">
        <f>_xlfn.XLOOKUP(Tabla20[[#This Row],[cedula]],TMODELO[Numero Documento],TMODELO[gen])</f>
        <v>F</v>
      </c>
      <c r="T81" s="49" t="str">
        <f>_xlfn.XLOOKUP(Tabla20[[#This Row],[cedula]],TMODELO[Numero Documento],TMODELO[Lugar Funciones Codigo])</f>
        <v>01.83.00.00.00.18</v>
      </c>
    </row>
    <row r="82" spans="1:20">
      <c r="A82" s="57" t="s">
        <v>3113</v>
      </c>
      <c r="B82" s="57" t="s">
        <v>3145</v>
      </c>
      <c r="C82" s="57" t="s">
        <v>3169</v>
      </c>
      <c r="D82" s="57" t="s">
        <v>2688</v>
      </c>
      <c r="E82" s="57" t="str">
        <f>_xlfn.XLOOKUP(Tabla20[[#This Row],[cedula]],TMODELO[Numero Documento],TMODELO[Empleado])</f>
        <v>JOSE ANDRES MARTINEZ ACOSTA</v>
      </c>
      <c r="F82" s="57" t="s">
        <v>135</v>
      </c>
      <c r="G82" s="57" t="str">
        <f>_xlfn.XLOOKUP(Tabla20[[#This Row],[cedula]],TMODELO[Numero Documento],TMODELO[Lugar Funciones])</f>
        <v>COMISION NACIONAL DE ESPECTACULOS PUBLICOS Y RADIOFONIA</v>
      </c>
      <c r="H82" s="57" t="str">
        <f>_xlfn.XLOOKUP(Tabla20[[#This Row],[cedula]],TCARRERA[CEDULA],TCARRERA[CATEGORIA DEL SERVIDOR],"")</f>
        <v/>
      </c>
      <c r="I82" s="65"/>
      <c r="J82" s="41" t="str">
        <f>IF(Tabla20[[#This Row],[CARRERA]]&lt;&gt;"",Tabla20[[#This Row],[CARRERA]],IF(Tabla20[[#This Row],[Columna1]]&lt;&gt;"",Tabla20[[#This Row],[Columna1]],""))</f>
        <v/>
      </c>
      <c r="K82" s="55" t="str">
        <f>IF(Tabla20[[#This Row],[TIPO]]="Temporales",_xlfn.XLOOKUP(Tabla20[[#This Row],[NOMBRE Y APELLIDO]],TBLFECHAS[NOMBRE Y APELLIDO],TBLFECHAS[DESDE]),"")</f>
        <v/>
      </c>
      <c r="L82" s="55" t="str">
        <f>IF(Tabla20[[#This Row],[TIPO]]="Temporales",_xlfn.XLOOKUP(Tabla20[[#This Row],[NOMBRE Y APELLIDO]],TBLFECHAS[NOMBRE Y APELLIDO],TBLFECHAS[HASTA]),"")</f>
        <v/>
      </c>
      <c r="M82" s="58">
        <v>20000</v>
      </c>
      <c r="N82" s="60">
        <v>0</v>
      </c>
      <c r="O82" s="59">
        <v>608</v>
      </c>
      <c r="P82" s="59">
        <v>574</v>
      </c>
      <c r="Q82" s="59">
        <f>Tabla20[[#This Row],[sbruto]]-SUM(Tabla20[[#This Row],[ISR]:[AFP]])-Tabla20[[#This Row],[sneto]]</f>
        <v>625</v>
      </c>
      <c r="R82" s="59">
        <v>18193</v>
      </c>
      <c r="S82" s="48" t="str">
        <f>_xlfn.XLOOKUP(Tabla20[[#This Row],[cedula]],TMODELO[Numero Documento],TMODELO[gen])</f>
        <v>M</v>
      </c>
      <c r="T82" s="49" t="str">
        <f>_xlfn.XLOOKUP(Tabla20[[#This Row],[cedula]],TMODELO[Numero Documento],TMODELO[Lugar Funciones Codigo])</f>
        <v>01.83.00.00.00.18</v>
      </c>
    </row>
    <row r="83" spans="1:20">
      <c r="A83" s="57" t="s">
        <v>3113</v>
      </c>
      <c r="B83" s="57" t="s">
        <v>3145</v>
      </c>
      <c r="C83" s="57" t="s">
        <v>3169</v>
      </c>
      <c r="D83" s="57" t="s">
        <v>1566</v>
      </c>
      <c r="E83" s="57" t="str">
        <f>_xlfn.XLOOKUP(Tabla20[[#This Row],[cedula]],TMODELO[Numero Documento],TMODELO[Empleado])</f>
        <v>MARIA LISET TEJADA MARTINEZ</v>
      </c>
      <c r="F83" s="57" t="s">
        <v>8</v>
      </c>
      <c r="G83" s="57" t="str">
        <f>_xlfn.XLOOKUP(Tabla20[[#This Row],[cedula]],TMODELO[Numero Documento],TMODELO[Lugar Funciones])</f>
        <v>COMISION NACIONAL DE ESPECTACULOS PUBLICOS Y RADIOFONIA</v>
      </c>
      <c r="H83" s="57" t="str">
        <f>_xlfn.XLOOKUP(Tabla20[[#This Row],[cedula]],TCARRERA[CEDULA],TCARRERA[CATEGORIA DEL SERVIDOR],"")</f>
        <v>CARRERA ADMINISTRATIVA</v>
      </c>
      <c r="I83" s="65"/>
      <c r="J83" s="41" t="str">
        <f>IF(Tabla20[[#This Row],[CARRERA]]&lt;&gt;"",Tabla20[[#This Row],[CARRERA]],IF(Tabla20[[#This Row],[Columna1]]&lt;&gt;"",Tabla20[[#This Row],[Columna1]],""))</f>
        <v>CARRERA ADMINISTRATIVA</v>
      </c>
      <c r="K83" s="55" t="str">
        <f>IF(Tabla20[[#This Row],[TIPO]]="Temporales",_xlfn.XLOOKUP(Tabla20[[#This Row],[NOMBRE Y APELLIDO]],TBLFECHAS[NOMBRE Y APELLIDO],TBLFECHAS[DESDE]),"")</f>
        <v/>
      </c>
      <c r="L83" s="55" t="str">
        <f>IF(Tabla20[[#This Row],[TIPO]]="Temporales",_xlfn.XLOOKUP(Tabla20[[#This Row],[NOMBRE Y APELLIDO]],TBLFECHAS[NOMBRE Y APELLIDO],TBLFECHAS[HASTA]),"")</f>
        <v/>
      </c>
      <c r="M83" s="58">
        <v>20000</v>
      </c>
      <c r="N83" s="60">
        <v>0</v>
      </c>
      <c r="O83" s="59">
        <v>608</v>
      </c>
      <c r="P83" s="59">
        <v>574</v>
      </c>
      <c r="Q83" s="59">
        <f>Tabla20[[#This Row],[sbruto]]-SUM(Tabla20[[#This Row],[ISR]:[AFP]])-Tabla20[[#This Row],[sneto]]</f>
        <v>7018.5</v>
      </c>
      <c r="R83" s="59">
        <v>11799.5</v>
      </c>
      <c r="S83" s="48" t="str">
        <f>_xlfn.XLOOKUP(Tabla20[[#This Row],[cedula]],TMODELO[Numero Documento],TMODELO[gen])</f>
        <v>F</v>
      </c>
      <c r="T83" s="49" t="str">
        <f>_xlfn.XLOOKUP(Tabla20[[#This Row],[cedula]],TMODELO[Numero Documento],TMODELO[Lugar Funciones Codigo])</f>
        <v>01.83.00.00.00.18</v>
      </c>
    </row>
    <row r="84" spans="1:20">
      <c r="A84" s="57" t="s">
        <v>3113</v>
      </c>
      <c r="B84" s="57" t="s">
        <v>3145</v>
      </c>
      <c r="C84" s="57" t="s">
        <v>3169</v>
      </c>
      <c r="D84" s="57" t="s">
        <v>2716</v>
      </c>
      <c r="E84" s="57" t="str">
        <f>_xlfn.XLOOKUP(Tabla20[[#This Row],[cedula]],TMODELO[Numero Documento],TMODELO[Empleado])</f>
        <v>LEONARDO ESTEVEZ PEREZ</v>
      </c>
      <c r="F84" s="57" t="s">
        <v>177</v>
      </c>
      <c r="G84" s="57" t="str">
        <f>_xlfn.XLOOKUP(Tabla20[[#This Row],[cedula]],TMODELO[Numero Documento],TMODELO[Lugar Funciones])</f>
        <v>COMISION NACIONAL DE ESPECTACULOS PUBLICOS Y RADIOFONIA</v>
      </c>
      <c r="H84" s="57" t="str">
        <f>_xlfn.XLOOKUP(Tabla20[[#This Row],[cedula]],TCARRERA[CEDULA],TCARRERA[CATEGORIA DEL SERVIDOR],"")</f>
        <v/>
      </c>
      <c r="I84" s="65"/>
      <c r="J84" s="41" t="str">
        <f>IF(Tabla20[[#This Row],[CARRERA]]&lt;&gt;"",Tabla20[[#This Row],[CARRERA]],IF(Tabla20[[#This Row],[Columna1]]&lt;&gt;"",Tabla20[[#This Row],[Columna1]],""))</f>
        <v/>
      </c>
      <c r="K84" s="55" t="str">
        <f>IF(Tabla20[[#This Row],[TIPO]]="Temporales",_xlfn.XLOOKUP(Tabla20[[#This Row],[NOMBRE Y APELLIDO]],TBLFECHAS[NOMBRE Y APELLIDO],TBLFECHAS[DESDE]),"")</f>
        <v/>
      </c>
      <c r="L84" s="55" t="str">
        <f>IF(Tabla20[[#This Row],[TIPO]]="Temporales",_xlfn.XLOOKUP(Tabla20[[#This Row],[NOMBRE Y APELLIDO]],TBLFECHAS[NOMBRE Y APELLIDO],TBLFECHAS[HASTA]),"")</f>
        <v/>
      </c>
      <c r="M84" s="58">
        <v>16500</v>
      </c>
      <c r="N84" s="60">
        <v>0</v>
      </c>
      <c r="O84" s="59">
        <v>501.6</v>
      </c>
      <c r="P84" s="59">
        <v>473.55</v>
      </c>
      <c r="Q84" s="59">
        <f>Tabla20[[#This Row],[sbruto]]-SUM(Tabla20[[#This Row],[ISR]:[AFP]])-Tabla20[[#This Row],[sneto]]</f>
        <v>2913.5</v>
      </c>
      <c r="R84" s="59">
        <v>12611.35</v>
      </c>
      <c r="S84" s="45" t="str">
        <f>_xlfn.XLOOKUP(Tabla20[[#This Row],[cedula]],TMODELO[Numero Documento],TMODELO[gen])</f>
        <v>M</v>
      </c>
      <c r="T84" s="49" t="str">
        <f>_xlfn.XLOOKUP(Tabla20[[#This Row],[cedula]],TMODELO[Numero Documento],TMODELO[Lugar Funciones Codigo])</f>
        <v>01.83.00.00.00.18</v>
      </c>
    </row>
    <row r="85" spans="1:20">
      <c r="A85" s="57" t="s">
        <v>3113</v>
      </c>
      <c r="B85" s="57" t="s">
        <v>3145</v>
      </c>
      <c r="C85" s="57" t="s">
        <v>3169</v>
      </c>
      <c r="D85" s="57" t="s">
        <v>2677</v>
      </c>
      <c r="E85" s="57" t="str">
        <f>_xlfn.XLOOKUP(Tabla20[[#This Row],[cedula]],TMODELO[Numero Documento],TMODELO[Empleado])</f>
        <v>IRMA MARIA VASQUEZ UREÑA</v>
      </c>
      <c r="F85" s="57" t="s">
        <v>151</v>
      </c>
      <c r="G85" s="57" t="str">
        <f>_xlfn.XLOOKUP(Tabla20[[#This Row],[cedula]],TMODELO[Numero Documento],TMODELO[Lugar Funciones])</f>
        <v>COMISION NACIONAL DE ESPECTACULOS PUBLICOS Y RADIOFONIA</v>
      </c>
      <c r="H85" s="57" t="str">
        <f>_xlfn.XLOOKUP(Tabla20[[#This Row],[cedula]],TCARRERA[CEDULA],TCARRERA[CATEGORIA DEL SERVIDOR],"")</f>
        <v/>
      </c>
      <c r="I85" s="65"/>
      <c r="J85" s="41" t="str">
        <f>IF(Tabla20[[#This Row],[CARRERA]]&lt;&gt;"",Tabla20[[#This Row],[CARRERA]],IF(Tabla20[[#This Row],[Columna1]]&lt;&gt;"",Tabla20[[#This Row],[Columna1]],""))</f>
        <v/>
      </c>
      <c r="K85" s="55" t="str">
        <f>IF(Tabla20[[#This Row],[TIPO]]="Temporales",_xlfn.XLOOKUP(Tabla20[[#This Row],[NOMBRE Y APELLIDO]],TBLFECHAS[NOMBRE Y APELLIDO],TBLFECHAS[DESDE]),"")</f>
        <v/>
      </c>
      <c r="L85" s="55" t="str">
        <f>IF(Tabla20[[#This Row],[TIPO]]="Temporales",_xlfn.XLOOKUP(Tabla20[[#This Row],[NOMBRE Y APELLIDO]],TBLFECHAS[NOMBRE Y APELLIDO],TBLFECHAS[HASTA]),"")</f>
        <v/>
      </c>
      <c r="M85" s="58">
        <v>13200</v>
      </c>
      <c r="N85" s="61">
        <v>0</v>
      </c>
      <c r="O85" s="59">
        <v>401.28</v>
      </c>
      <c r="P85" s="59">
        <v>378.84</v>
      </c>
      <c r="Q85" s="59">
        <f>Tabla20[[#This Row],[sbruto]]-SUM(Tabla20[[#This Row],[ISR]:[AFP]])-Tabla20[[#This Row],[sneto]]</f>
        <v>5173.1800000000012</v>
      </c>
      <c r="R85" s="59">
        <v>7246.7</v>
      </c>
      <c r="S85" s="45" t="str">
        <f>_xlfn.XLOOKUP(Tabla20[[#This Row],[cedula]],TMODELO[Numero Documento],TMODELO[gen])</f>
        <v>F</v>
      </c>
      <c r="T85" s="49" t="str">
        <f>_xlfn.XLOOKUP(Tabla20[[#This Row],[cedula]],TMODELO[Numero Documento],TMODELO[Lugar Funciones Codigo])</f>
        <v>01.83.00.00.00.18</v>
      </c>
    </row>
    <row r="86" spans="1:20">
      <c r="A86" s="57" t="s">
        <v>3113</v>
      </c>
      <c r="B86" s="57" t="s">
        <v>3145</v>
      </c>
      <c r="C86" s="57" t="s">
        <v>3169</v>
      </c>
      <c r="D86" s="57" t="s">
        <v>1558</v>
      </c>
      <c r="E86" s="57" t="str">
        <f>_xlfn.XLOOKUP(Tabla20[[#This Row],[cedula]],TMODELO[Numero Documento],TMODELO[Empleado])</f>
        <v>LUISA ALTAGRACIA MERCADO RODRIGUEZ</v>
      </c>
      <c r="F86" s="57" t="s">
        <v>55</v>
      </c>
      <c r="G86" s="57" t="str">
        <f>_xlfn.XLOOKUP(Tabla20[[#This Row],[cedula]],TMODELO[Numero Documento],TMODELO[Lugar Funciones])</f>
        <v>COMISION NACIONAL DE ESPECTACULOS PUBLICOS Y RADIOFONIA</v>
      </c>
      <c r="H86" s="57" t="str">
        <f>_xlfn.XLOOKUP(Tabla20[[#This Row],[cedula]],TCARRERA[CEDULA],TCARRERA[CATEGORIA DEL SERVIDOR],"")</f>
        <v>CARRERA ADMINISTRATIVA</v>
      </c>
      <c r="I86" s="65"/>
      <c r="J86" s="41" t="str">
        <f>IF(Tabla20[[#This Row],[CARRERA]]&lt;&gt;"",Tabla20[[#This Row],[CARRERA]],IF(Tabla20[[#This Row],[Columna1]]&lt;&gt;"",Tabla20[[#This Row],[Columna1]],""))</f>
        <v>CARRERA ADMINISTRATIVA</v>
      </c>
      <c r="K86" s="55" t="str">
        <f>IF(Tabla20[[#This Row],[TIPO]]="Temporales",_xlfn.XLOOKUP(Tabla20[[#This Row],[NOMBRE Y APELLIDO]],TBLFECHAS[NOMBRE Y APELLIDO],TBLFECHAS[DESDE]),"")</f>
        <v/>
      </c>
      <c r="L86" s="55" t="str">
        <f>IF(Tabla20[[#This Row],[TIPO]]="Temporales",_xlfn.XLOOKUP(Tabla20[[#This Row],[NOMBRE Y APELLIDO]],TBLFECHAS[NOMBRE Y APELLIDO],TBLFECHAS[HASTA]),"")</f>
        <v/>
      </c>
      <c r="M86" s="58">
        <v>12526.45</v>
      </c>
      <c r="N86" s="63">
        <v>0</v>
      </c>
      <c r="O86" s="59">
        <v>380.8</v>
      </c>
      <c r="P86" s="59">
        <v>359.51</v>
      </c>
      <c r="Q86" s="59">
        <f>Tabla20[[#This Row],[sbruto]]-SUM(Tabla20[[#This Row],[ISR]:[AFP]])-Tabla20[[#This Row],[sneto]]</f>
        <v>2221.1200000000008</v>
      </c>
      <c r="R86" s="59">
        <v>9565.02</v>
      </c>
      <c r="S86" s="45" t="str">
        <f>_xlfn.XLOOKUP(Tabla20[[#This Row],[cedula]],TMODELO[Numero Documento],TMODELO[gen])</f>
        <v>F</v>
      </c>
      <c r="T86" s="49" t="str">
        <f>_xlfn.XLOOKUP(Tabla20[[#This Row],[cedula]],TMODELO[Numero Documento],TMODELO[Lugar Funciones Codigo])</f>
        <v>01.83.00.00.00.18</v>
      </c>
    </row>
    <row r="87" spans="1:20">
      <c r="A87" s="57" t="s">
        <v>3113</v>
      </c>
      <c r="B87" s="57" t="s">
        <v>3145</v>
      </c>
      <c r="C87" s="57" t="s">
        <v>3169</v>
      </c>
      <c r="D87" s="57" t="s">
        <v>1553</v>
      </c>
      <c r="E87" s="57" t="str">
        <f>_xlfn.XLOOKUP(Tabla20[[#This Row],[cedula]],TMODELO[Numero Documento],TMODELO[Empleado])</f>
        <v>JUANA IVELISSE ROMERO ZORRILLA</v>
      </c>
      <c r="F87" s="57" t="s">
        <v>174</v>
      </c>
      <c r="G87" s="57" t="str">
        <f>_xlfn.XLOOKUP(Tabla20[[#This Row],[cedula]],TMODELO[Numero Documento],TMODELO[Lugar Funciones])</f>
        <v>COMISION NACIONAL DE ESPECTACULOS PUBLICOS Y RADIOFONIA</v>
      </c>
      <c r="H87" s="57" t="str">
        <f>_xlfn.XLOOKUP(Tabla20[[#This Row],[cedula]],TCARRERA[CEDULA],TCARRERA[CATEGORIA DEL SERVIDOR],"")</f>
        <v>CARRERA ADMINISTRATIVA</v>
      </c>
      <c r="I87" s="65"/>
      <c r="J87" s="41" t="str">
        <f>IF(Tabla20[[#This Row],[CARRERA]]&lt;&gt;"",Tabla20[[#This Row],[CARRERA]],IF(Tabla20[[#This Row],[Columna1]]&lt;&gt;"",Tabla20[[#This Row],[Columna1]],""))</f>
        <v>CARRERA ADMINISTRATIVA</v>
      </c>
      <c r="K87" s="55" t="str">
        <f>IF(Tabla20[[#This Row],[TIPO]]="Temporales",_xlfn.XLOOKUP(Tabla20[[#This Row],[NOMBRE Y APELLIDO]],TBLFECHAS[NOMBRE Y APELLIDO],TBLFECHAS[DESDE]),"")</f>
        <v/>
      </c>
      <c r="L87" s="55" t="str">
        <f>IF(Tabla20[[#This Row],[TIPO]]="Temporales",_xlfn.XLOOKUP(Tabla20[[#This Row],[NOMBRE Y APELLIDO]],TBLFECHAS[NOMBRE Y APELLIDO],TBLFECHAS[HASTA]),"")</f>
        <v/>
      </c>
      <c r="M87" s="58">
        <v>12215.5</v>
      </c>
      <c r="N87" s="63">
        <v>0</v>
      </c>
      <c r="O87" s="59">
        <v>371.35</v>
      </c>
      <c r="P87" s="59">
        <v>350.58</v>
      </c>
      <c r="Q87" s="59">
        <f>Tabla20[[#This Row],[sbruto]]-SUM(Tabla20[[#This Row],[ISR]:[AFP]])-Tabla20[[#This Row],[sneto]]</f>
        <v>3771.12</v>
      </c>
      <c r="R87" s="59">
        <v>7722.45</v>
      </c>
      <c r="S87" s="45" t="str">
        <f>_xlfn.XLOOKUP(Tabla20[[#This Row],[cedula]],TMODELO[Numero Documento],TMODELO[gen])</f>
        <v>F</v>
      </c>
      <c r="T87" s="49" t="str">
        <f>_xlfn.XLOOKUP(Tabla20[[#This Row],[cedula]],TMODELO[Numero Documento],TMODELO[Lugar Funciones Codigo])</f>
        <v>01.83.00.00.00.18</v>
      </c>
    </row>
    <row r="88" spans="1:20">
      <c r="A88" s="57" t="s">
        <v>3113</v>
      </c>
      <c r="B88" s="57" t="s">
        <v>3145</v>
      </c>
      <c r="C88" s="57" t="s">
        <v>3169</v>
      </c>
      <c r="D88" s="57" t="s">
        <v>2671</v>
      </c>
      <c r="E88" s="57" t="str">
        <f>_xlfn.XLOOKUP(Tabla20[[#This Row],[cedula]],TMODELO[Numero Documento],TMODELO[Empleado])</f>
        <v>GUMERCINDA GONZALEZ</v>
      </c>
      <c r="F88" s="57" t="s">
        <v>165</v>
      </c>
      <c r="G88" s="57" t="str">
        <f>_xlfn.XLOOKUP(Tabla20[[#This Row],[cedula]],TMODELO[Numero Documento],TMODELO[Lugar Funciones])</f>
        <v>COMISION NACIONAL DE ESPECTACULOS PUBLICOS Y RADIOFONIA</v>
      </c>
      <c r="H88" s="57" t="str">
        <f>_xlfn.XLOOKUP(Tabla20[[#This Row],[cedula]],TCARRERA[CEDULA],TCARRERA[CATEGORIA DEL SERVIDOR],"")</f>
        <v/>
      </c>
      <c r="I88" s="65"/>
      <c r="J88" s="50" t="str">
        <f>IF(Tabla20[[#This Row],[CARRERA]]&lt;&gt;"",Tabla20[[#This Row],[CARRERA]],IF(Tabla20[[#This Row],[Columna1]]&lt;&gt;"",Tabla20[[#This Row],[Columna1]],""))</f>
        <v/>
      </c>
      <c r="K88" s="54" t="str">
        <f>IF(Tabla20[[#This Row],[TIPO]]="Temporales",_xlfn.XLOOKUP(Tabla20[[#This Row],[NOMBRE Y APELLIDO]],TBLFECHAS[NOMBRE Y APELLIDO],TBLFECHAS[DESDE]),"")</f>
        <v/>
      </c>
      <c r="L88" s="54" t="str">
        <f>IF(Tabla20[[#This Row],[TIPO]]="Temporales",_xlfn.XLOOKUP(Tabla20[[#This Row],[NOMBRE Y APELLIDO]],TBLFECHAS[NOMBRE Y APELLIDO],TBLFECHAS[HASTA]),"")</f>
        <v/>
      </c>
      <c r="M88" s="58">
        <v>11292.79</v>
      </c>
      <c r="N88" s="59">
        <v>0</v>
      </c>
      <c r="O88" s="59">
        <v>343.3</v>
      </c>
      <c r="P88" s="59">
        <v>324.10000000000002</v>
      </c>
      <c r="Q88" s="59">
        <f>Tabla20[[#This Row],[sbruto]]-SUM(Tabla20[[#This Row],[ISR]:[AFP]])-Tabla20[[#This Row],[sneto]]</f>
        <v>5407.6100000000015</v>
      </c>
      <c r="R88" s="59">
        <v>5217.78</v>
      </c>
      <c r="S88" s="49" t="str">
        <f>_xlfn.XLOOKUP(Tabla20[[#This Row],[cedula]],TMODELO[Numero Documento],TMODELO[gen])</f>
        <v>F</v>
      </c>
      <c r="T88" s="49" t="str">
        <f>_xlfn.XLOOKUP(Tabla20[[#This Row],[cedula]],TMODELO[Numero Documento],TMODELO[Lugar Funciones Codigo])</f>
        <v>01.83.00.00.00.18</v>
      </c>
    </row>
    <row r="89" spans="1:20">
      <c r="A89" s="57" t="s">
        <v>3113</v>
      </c>
      <c r="B89" s="57" t="s">
        <v>3145</v>
      </c>
      <c r="C89" s="57" t="s">
        <v>3169</v>
      </c>
      <c r="D89" s="57" t="s">
        <v>2740</v>
      </c>
      <c r="E89" s="57" t="str">
        <f>_xlfn.XLOOKUP(Tabla20[[#This Row],[cedula]],TMODELO[Numero Documento],TMODELO[Empleado])</f>
        <v>ODETTE ANEZ OLMOS</v>
      </c>
      <c r="F89" s="57" t="s">
        <v>149</v>
      </c>
      <c r="G89" s="57" t="str">
        <f>_xlfn.XLOOKUP(Tabla20[[#This Row],[cedula]],TMODELO[Numero Documento],TMODELO[Lugar Funciones])</f>
        <v>COMISION NACIONAL DE ESPECTACULOS PUBLICOS Y RADIOFONIA</v>
      </c>
      <c r="H89" s="57" t="str">
        <f>_xlfn.XLOOKUP(Tabla20[[#This Row],[cedula]],TCARRERA[CEDULA],TCARRERA[CATEGORIA DEL SERVIDOR],"")</f>
        <v/>
      </c>
      <c r="I89" s="65"/>
      <c r="J89" s="41" t="str">
        <f>IF(Tabla20[[#This Row],[CARRERA]]&lt;&gt;"",Tabla20[[#This Row],[CARRERA]],IF(Tabla20[[#This Row],[Columna1]]&lt;&gt;"",Tabla20[[#This Row],[Columna1]],""))</f>
        <v/>
      </c>
      <c r="K89" s="55" t="str">
        <f>IF(Tabla20[[#This Row],[TIPO]]="Temporales",_xlfn.XLOOKUP(Tabla20[[#This Row],[NOMBRE Y APELLIDO]],TBLFECHAS[NOMBRE Y APELLIDO],TBLFECHAS[DESDE]),"")</f>
        <v/>
      </c>
      <c r="L89" s="55" t="str">
        <f>IF(Tabla20[[#This Row],[TIPO]]="Temporales",_xlfn.XLOOKUP(Tabla20[[#This Row],[NOMBRE Y APELLIDO]],TBLFECHAS[NOMBRE Y APELLIDO],TBLFECHAS[HASTA]),"")</f>
        <v/>
      </c>
      <c r="M89" s="58">
        <v>11000</v>
      </c>
      <c r="N89" s="63">
        <v>0</v>
      </c>
      <c r="O89" s="59">
        <v>334.4</v>
      </c>
      <c r="P89" s="59">
        <v>315.7</v>
      </c>
      <c r="Q89" s="59">
        <f>Tabla20[[#This Row],[sbruto]]-SUM(Tabla20[[#This Row],[ISR]:[AFP]])-Tabla20[[#This Row],[sneto]]</f>
        <v>325</v>
      </c>
      <c r="R89" s="59">
        <v>10024.9</v>
      </c>
      <c r="S89" s="45" t="str">
        <f>_xlfn.XLOOKUP(Tabla20[[#This Row],[cedula]],TMODELO[Numero Documento],TMODELO[gen])</f>
        <v>F</v>
      </c>
      <c r="T89" s="49" t="str">
        <f>_xlfn.XLOOKUP(Tabla20[[#This Row],[cedula]],TMODELO[Numero Documento],TMODELO[Lugar Funciones Codigo])</f>
        <v>01.83.00.00.00.18</v>
      </c>
    </row>
    <row r="90" spans="1:20">
      <c r="A90" s="57" t="s">
        <v>3113</v>
      </c>
      <c r="B90" s="57" t="s">
        <v>3145</v>
      </c>
      <c r="C90" s="57" t="s">
        <v>3169</v>
      </c>
      <c r="D90" s="57" t="s">
        <v>2632</v>
      </c>
      <c r="E90" s="57" t="str">
        <f>_xlfn.XLOOKUP(Tabla20[[#This Row],[cedula]],TMODELO[Numero Documento],TMODELO[Empleado])</f>
        <v>DIOMERIS MERCEDES COLLADO SANTANA</v>
      </c>
      <c r="F90" s="57" t="s">
        <v>149</v>
      </c>
      <c r="G90" s="57" t="str">
        <f>_xlfn.XLOOKUP(Tabla20[[#This Row],[cedula]],TMODELO[Numero Documento],TMODELO[Lugar Funciones])</f>
        <v>COMISION NACIONAL DE ESPECTACULOS PUBLICOS Y RADIOFONIA</v>
      </c>
      <c r="H90" s="57" t="str">
        <f>_xlfn.XLOOKUP(Tabla20[[#This Row],[cedula]],TCARRERA[CEDULA],TCARRERA[CATEGORIA DEL SERVIDOR],"")</f>
        <v/>
      </c>
      <c r="I90" s="65"/>
      <c r="J90" s="41" t="str">
        <f>IF(Tabla20[[#This Row],[CARRERA]]&lt;&gt;"",Tabla20[[#This Row],[CARRERA]],IF(Tabla20[[#This Row],[Columna1]]&lt;&gt;"",Tabla20[[#This Row],[Columna1]],""))</f>
        <v/>
      </c>
      <c r="K90" s="55" t="str">
        <f>IF(Tabla20[[#This Row],[TIPO]]="Temporales",_xlfn.XLOOKUP(Tabla20[[#This Row],[NOMBRE Y APELLIDO]],TBLFECHAS[NOMBRE Y APELLIDO],TBLFECHAS[DESDE]),"")</f>
        <v/>
      </c>
      <c r="L90" s="55" t="str">
        <f>IF(Tabla20[[#This Row],[TIPO]]="Temporales",_xlfn.XLOOKUP(Tabla20[[#This Row],[NOMBRE Y APELLIDO]],TBLFECHAS[NOMBRE Y APELLIDO],TBLFECHAS[HASTA]),"")</f>
        <v/>
      </c>
      <c r="M90" s="58">
        <v>11000</v>
      </c>
      <c r="N90" s="61">
        <v>0</v>
      </c>
      <c r="O90" s="59">
        <v>334.4</v>
      </c>
      <c r="P90" s="59">
        <v>315.7</v>
      </c>
      <c r="Q90" s="59">
        <f>Tabla20[[#This Row],[sbruto]]-SUM(Tabla20[[#This Row],[ISR]:[AFP]])-Tabla20[[#This Row],[sneto]]</f>
        <v>325</v>
      </c>
      <c r="R90" s="59">
        <v>10024.9</v>
      </c>
      <c r="S90" s="45" t="str">
        <f>_xlfn.XLOOKUP(Tabla20[[#This Row],[cedula]],TMODELO[Numero Documento],TMODELO[gen])</f>
        <v>F</v>
      </c>
      <c r="T90" s="49" t="str">
        <f>_xlfn.XLOOKUP(Tabla20[[#This Row],[cedula]],TMODELO[Numero Documento],TMODELO[Lugar Funciones Codigo])</f>
        <v>01.83.00.00.00.18</v>
      </c>
    </row>
    <row r="91" spans="1:20">
      <c r="A91" s="57" t="s">
        <v>3113</v>
      </c>
      <c r="B91" s="57" t="s">
        <v>3145</v>
      </c>
      <c r="C91" s="57" t="s">
        <v>3169</v>
      </c>
      <c r="D91" s="57" t="s">
        <v>2678</v>
      </c>
      <c r="E91" s="57" t="str">
        <f>_xlfn.XLOOKUP(Tabla20[[#This Row],[cedula]],TMODELO[Numero Documento],TMODELO[Empleado])</f>
        <v>ISABEL MARIA PEREYRA SENCION</v>
      </c>
      <c r="F91" s="57" t="s">
        <v>168</v>
      </c>
      <c r="G91" s="57" t="str">
        <f>_xlfn.XLOOKUP(Tabla20[[#This Row],[cedula]],TMODELO[Numero Documento],TMODELO[Lugar Funciones])</f>
        <v>COMISION NACIONAL DE ESPECTACULOS PUBLICOS Y RADIOFONIA</v>
      </c>
      <c r="H91" s="57" t="str">
        <f>_xlfn.XLOOKUP(Tabla20[[#This Row],[cedula]],TCARRERA[CEDULA],TCARRERA[CATEGORIA DEL SERVIDOR],"")</f>
        <v/>
      </c>
      <c r="I91" s="65"/>
      <c r="J91" s="41" t="str">
        <f>IF(Tabla20[[#This Row],[CARRERA]]&lt;&gt;"",Tabla20[[#This Row],[CARRERA]],IF(Tabla20[[#This Row],[Columna1]]&lt;&gt;"",Tabla20[[#This Row],[Columna1]],""))</f>
        <v/>
      </c>
      <c r="K91" s="55" t="str">
        <f>IF(Tabla20[[#This Row],[TIPO]]="Temporales",_xlfn.XLOOKUP(Tabla20[[#This Row],[NOMBRE Y APELLIDO]],TBLFECHAS[NOMBRE Y APELLIDO],TBLFECHAS[DESDE]),"")</f>
        <v/>
      </c>
      <c r="L91" s="55" t="str">
        <f>IF(Tabla20[[#This Row],[TIPO]]="Temporales",_xlfn.XLOOKUP(Tabla20[[#This Row],[NOMBRE Y APELLIDO]],TBLFECHAS[NOMBRE Y APELLIDO],TBLFECHAS[HASTA]),"")</f>
        <v/>
      </c>
      <c r="M91" s="58">
        <v>10000</v>
      </c>
      <c r="N91" s="63">
        <v>0</v>
      </c>
      <c r="O91" s="59">
        <v>304</v>
      </c>
      <c r="P91" s="59">
        <v>287</v>
      </c>
      <c r="Q91" s="59">
        <f>Tabla20[[#This Row],[sbruto]]-SUM(Tabla20[[#This Row],[ISR]:[AFP]])-Tabla20[[#This Row],[sneto]]</f>
        <v>75</v>
      </c>
      <c r="R91" s="59">
        <v>9334</v>
      </c>
      <c r="S91" s="45" t="str">
        <f>_xlfn.XLOOKUP(Tabla20[[#This Row],[cedula]],TMODELO[Numero Documento],TMODELO[gen])</f>
        <v>F</v>
      </c>
      <c r="T91" s="49" t="str">
        <f>_xlfn.XLOOKUP(Tabla20[[#This Row],[cedula]],TMODELO[Numero Documento],TMODELO[Lugar Funciones Codigo])</f>
        <v>01.83.00.00.00.18</v>
      </c>
    </row>
    <row r="92" spans="1:20">
      <c r="A92" s="57" t="s">
        <v>3113</v>
      </c>
      <c r="B92" s="57" t="s">
        <v>3145</v>
      </c>
      <c r="C92" s="57" t="s">
        <v>3169</v>
      </c>
      <c r="D92" s="57" t="s">
        <v>1578</v>
      </c>
      <c r="E92" s="57" t="str">
        <f>_xlfn.XLOOKUP(Tabla20[[#This Row],[cedula]],TMODELO[Numero Documento],TMODELO[Empleado])</f>
        <v>RAMON GUILLERMO PEÑA REYES</v>
      </c>
      <c r="F92" s="57" t="s">
        <v>155</v>
      </c>
      <c r="G92" s="57" t="str">
        <f>_xlfn.XLOOKUP(Tabla20[[#This Row],[cedula]],TMODELO[Numero Documento],TMODELO[Lugar Funciones])</f>
        <v>COMISION NACIONAL DE ESPECTACULOS PUBLICOS Y RADIOFONIA</v>
      </c>
      <c r="H92" s="57" t="str">
        <f>_xlfn.XLOOKUP(Tabla20[[#This Row],[cedula]],TCARRERA[CEDULA],TCARRERA[CATEGORIA DEL SERVIDOR],"")</f>
        <v>CARRERA ADMINISTRATIVA</v>
      </c>
      <c r="I92" s="65"/>
      <c r="J92" s="41" t="str">
        <f>IF(Tabla20[[#This Row],[CARRERA]]&lt;&gt;"",Tabla20[[#This Row],[CARRERA]],IF(Tabla20[[#This Row],[Columna1]]&lt;&gt;"",Tabla20[[#This Row],[Columna1]],""))</f>
        <v>CARRERA ADMINISTRATIVA</v>
      </c>
      <c r="K92" s="55" t="str">
        <f>IF(Tabla20[[#This Row],[TIPO]]="Temporales",_xlfn.XLOOKUP(Tabla20[[#This Row],[NOMBRE Y APELLIDO]],TBLFECHAS[NOMBRE Y APELLIDO],TBLFECHAS[DESDE]),"")</f>
        <v/>
      </c>
      <c r="L92" s="55" t="str">
        <f>IF(Tabla20[[#This Row],[TIPO]]="Temporales",_xlfn.XLOOKUP(Tabla20[[#This Row],[NOMBRE Y APELLIDO]],TBLFECHAS[NOMBRE Y APELLIDO],TBLFECHAS[HASTA]),"")</f>
        <v/>
      </c>
      <c r="M92" s="58">
        <v>10000</v>
      </c>
      <c r="N92" s="63">
        <v>0</v>
      </c>
      <c r="O92" s="59">
        <v>304</v>
      </c>
      <c r="P92" s="59">
        <v>287</v>
      </c>
      <c r="Q92" s="59">
        <f>Tabla20[[#This Row],[sbruto]]-SUM(Tabla20[[#This Row],[ISR]:[AFP]])-Tabla20[[#This Row],[sneto]]</f>
        <v>575</v>
      </c>
      <c r="R92" s="59">
        <v>8834</v>
      </c>
      <c r="S92" s="45" t="str">
        <f>_xlfn.XLOOKUP(Tabla20[[#This Row],[cedula]],TMODELO[Numero Documento],TMODELO[gen])</f>
        <v>M</v>
      </c>
      <c r="T92" s="49" t="str">
        <f>_xlfn.XLOOKUP(Tabla20[[#This Row],[cedula]],TMODELO[Numero Documento],TMODELO[Lugar Funciones Codigo])</f>
        <v>01.83.00.00.00.18</v>
      </c>
    </row>
    <row r="93" spans="1:20">
      <c r="A93" s="57" t="s">
        <v>3113</v>
      </c>
      <c r="B93" s="57" t="s">
        <v>3145</v>
      </c>
      <c r="C93" s="57" t="s">
        <v>3169</v>
      </c>
      <c r="D93" s="57" t="s">
        <v>2687</v>
      </c>
      <c r="E93" s="57" t="str">
        <f>_xlfn.XLOOKUP(Tabla20[[#This Row],[cedula]],TMODELO[Numero Documento],TMODELO[Empleado])</f>
        <v>JOSE ALEXIS ROJAS MARTINEZ</v>
      </c>
      <c r="F93" s="57" t="s">
        <v>151</v>
      </c>
      <c r="G93" s="57" t="str">
        <f>_xlfn.XLOOKUP(Tabla20[[#This Row],[cedula]],TMODELO[Numero Documento],TMODELO[Lugar Funciones])</f>
        <v>COMISION NACIONAL DE ESPECTACULOS PUBLICOS Y RADIOFONIA</v>
      </c>
      <c r="H93" s="57" t="str">
        <f>_xlfn.XLOOKUP(Tabla20[[#This Row],[cedula]],TCARRERA[CEDULA],TCARRERA[CATEGORIA DEL SERVIDOR],"")</f>
        <v/>
      </c>
      <c r="I93" s="65"/>
      <c r="J93" s="41" t="str">
        <f>IF(Tabla20[[#This Row],[CARRERA]]&lt;&gt;"",Tabla20[[#This Row],[CARRERA]],IF(Tabla20[[#This Row],[Columna1]]&lt;&gt;"",Tabla20[[#This Row],[Columna1]],""))</f>
        <v/>
      </c>
      <c r="K93" s="55" t="str">
        <f>IF(Tabla20[[#This Row],[TIPO]]="Temporales",_xlfn.XLOOKUP(Tabla20[[#This Row],[NOMBRE Y APELLIDO]],TBLFECHAS[NOMBRE Y APELLIDO],TBLFECHAS[DESDE]),"")</f>
        <v/>
      </c>
      <c r="L93" s="55" t="str">
        <f>IF(Tabla20[[#This Row],[TIPO]]="Temporales",_xlfn.XLOOKUP(Tabla20[[#This Row],[NOMBRE Y APELLIDO]],TBLFECHAS[NOMBRE Y APELLIDO],TBLFECHAS[HASTA]),"")</f>
        <v/>
      </c>
      <c r="M93" s="58">
        <v>10000</v>
      </c>
      <c r="N93" s="63">
        <v>0</v>
      </c>
      <c r="O93" s="59">
        <v>304</v>
      </c>
      <c r="P93" s="59">
        <v>287</v>
      </c>
      <c r="Q93" s="59">
        <f>Tabla20[[#This Row],[sbruto]]-SUM(Tabla20[[#This Row],[ISR]:[AFP]])-Tabla20[[#This Row],[sneto]]</f>
        <v>2751</v>
      </c>
      <c r="R93" s="59">
        <v>6658</v>
      </c>
      <c r="S93" s="45" t="str">
        <f>_xlfn.XLOOKUP(Tabla20[[#This Row],[cedula]],TMODELO[Numero Documento],TMODELO[gen])</f>
        <v>M</v>
      </c>
      <c r="T93" s="49" t="str">
        <f>_xlfn.XLOOKUP(Tabla20[[#This Row],[cedula]],TMODELO[Numero Documento],TMODELO[Lugar Funciones Codigo])</f>
        <v>01.83.00.00.00.18</v>
      </c>
    </row>
    <row r="94" spans="1:20">
      <c r="A94" s="57" t="s">
        <v>3113</v>
      </c>
      <c r="B94" s="57" t="s">
        <v>3145</v>
      </c>
      <c r="C94" s="57" t="s">
        <v>3169</v>
      </c>
      <c r="D94" s="57" t="s">
        <v>1579</v>
      </c>
      <c r="E94" s="57" t="str">
        <f>_xlfn.XLOOKUP(Tabla20[[#This Row],[cedula]],TMODELO[Numero Documento],TMODELO[Empleado])</f>
        <v>RAMON RADAME BERTRE OVANDO</v>
      </c>
      <c r="F94" s="57" t="s">
        <v>155</v>
      </c>
      <c r="G94" s="57" t="str">
        <f>_xlfn.XLOOKUP(Tabla20[[#This Row],[cedula]],TMODELO[Numero Documento],TMODELO[Lugar Funciones])</f>
        <v>COMISION NACIONAL DE ESPECTACULOS PUBLICOS Y RADIOFONIA</v>
      </c>
      <c r="H94" s="57" t="str">
        <f>_xlfn.XLOOKUP(Tabla20[[#This Row],[cedula]],TCARRERA[CEDULA],TCARRERA[CATEGORIA DEL SERVIDOR],"")</f>
        <v>CARRERA ADMINISTRATIVA</v>
      </c>
      <c r="I94" s="65"/>
      <c r="J94" s="41" t="str">
        <f>IF(Tabla20[[#This Row],[CARRERA]]&lt;&gt;"",Tabla20[[#This Row],[CARRERA]],IF(Tabla20[[#This Row],[Columna1]]&lt;&gt;"",Tabla20[[#This Row],[Columna1]],""))</f>
        <v>CARRERA ADMINISTRATIVA</v>
      </c>
      <c r="K94" s="55" t="str">
        <f>IF(Tabla20[[#This Row],[TIPO]]="Temporales",_xlfn.XLOOKUP(Tabla20[[#This Row],[NOMBRE Y APELLIDO]],TBLFECHAS[NOMBRE Y APELLIDO],TBLFECHAS[DESDE]),"")</f>
        <v/>
      </c>
      <c r="L94" s="55" t="str">
        <f>IF(Tabla20[[#This Row],[TIPO]]="Temporales",_xlfn.XLOOKUP(Tabla20[[#This Row],[NOMBRE Y APELLIDO]],TBLFECHAS[NOMBRE Y APELLIDO],TBLFECHAS[HASTA]),"")</f>
        <v/>
      </c>
      <c r="M94" s="58">
        <v>10000</v>
      </c>
      <c r="N94" s="62">
        <v>0</v>
      </c>
      <c r="O94" s="59">
        <v>304</v>
      </c>
      <c r="P94" s="59">
        <v>287</v>
      </c>
      <c r="Q94" s="59">
        <f>Tabla20[[#This Row],[sbruto]]-SUM(Tabla20[[#This Row],[ISR]:[AFP]])-Tabla20[[#This Row],[sneto]]</f>
        <v>525</v>
      </c>
      <c r="R94" s="59">
        <v>8884</v>
      </c>
      <c r="S94" s="45" t="str">
        <f>_xlfn.XLOOKUP(Tabla20[[#This Row],[cedula]],TMODELO[Numero Documento],TMODELO[gen])</f>
        <v>M</v>
      </c>
      <c r="T94" s="49" t="str">
        <f>_xlfn.XLOOKUP(Tabla20[[#This Row],[cedula]],TMODELO[Numero Documento],TMODELO[Lugar Funciones Codigo])</f>
        <v>01.83.00.00.00.18</v>
      </c>
    </row>
    <row r="95" spans="1:20">
      <c r="A95" s="57" t="s">
        <v>3113</v>
      </c>
      <c r="B95" s="57" t="s">
        <v>3145</v>
      </c>
      <c r="C95" s="57" t="s">
        <v>3169</v>
      </c>
      <c r="D95" s="57" t="s">
        <v>1541</v>
      </c>
      <c r="E95" s="57" t="str">
        <f>_xlfn.XLOOKUP(Tabla20[[#This Row],[cedula]],TMODELO[Numero Documento],TMODELO[Empleado])</f>
        <v>EDGAR ALEXANDRO SANCHEZ PEREZ</v>
      </c>
      <c r="F95" s="57" t="s">
        <v>158</v>
      </c>
      <c r="G95" s="57" t="str">
        <f>_xlfn.XLOOKUP(Tabla20[[#This Row],[cedula]],TMODELO[Numero Documento],TMODELO[Lugar Funciones])</f>
        <v>COMISION NACIONAL DE ESPECTACULOS PUBLICOS Y RADIOFONIA</v>
      </c>
      <c r="H95" s="57" t="str">
        <f>_xlfn.XLOOKUP(Tabla20[[#This Row],[cedula]],TCARRERA[CEDULA],TCARRERA[CATEGORIA DEL SERVIDOR],"")</f>
        <v>CARRERA ADMINISTRATIVA</v>
      </c>
      <c r="I95" s="65"/>
      <c r="J95" s="41" t="str">
        <f>IF(Tabla20[[#This Row],[CARRERA]]&lt;&gt;"",Tabla20[[#This Row],[CARRERA]],IF(Tabla20[[#This Row],[Columna1]]&lt;&gt;"",Tabla20[[#This Row],[Columna1]],""))</f>
        <v>CARRERA ADMINISTRATIVA</v>
      </c>
      <c r="K95" s="55" t="str">
        <f>IF(Tabla20[[#This Row],[TIPO]]="Temporales",_xlfn.XLOOKUP(Tabla20[[#This Row],[NOMBRE Y APELLIDO]],TBLFECHAS[NOMBRE Y APELLIDO],TBLFECHAS[DESDE]),"")</f>
        <v/>
      </c>
      <c r="L95" s="55" t="str">
        <f>IF(Tabla20[[#This Row],[TIPO]]="Temporales",_xlfn.XLOOKUP(Tabla20[[#This Row],[NOMBRE Y APELLIDO]],TBLFECHAS[NOMBRE Y APELLIDO],TBLFECHAS[HASTA]),"")</f>
        <v/>
      </c>
      <c r="M95" s="58">
        <v>10000</v>
      </c>
      <c r="N95" s="61">
        <v>0</v>
      </c>
      <c r="O95" s="59">
        <v>304</v>
      </c>
      <c r="P95" s="59">
        <v>287</v>
      </c>
      <c r="Q95" s="59">
        <f>Tabla20[[#This Row],[sbruto]]-SUM(Tabla20[[#This Row],[ISR]:[AFP]])-Tabla20[[#This Row],[sneto]]</f>
        <v>75</v>
      </c>
      <c r="R95" s="59">
        <v>9334</v>
      </c>
      <c r="S95" s="45" t="str">
        <f>_xlfn.XLOOKUP(Tabla20[[#This Row],[cedula]],TMODELO[Numero Documento],TMODELO[gen])</f>
        <v>M</v>
      </c>
      <c r="T95" s="49" t="str">
        <f>_xlfn.XLOOKUP(Tabla20[[#This Row],[cedula]],TMODELO[Numero Documento],TMODELO[Lugar Funciones Codigo])</f>
        <v>01.83.00.00.00.18</v>
      </c>
    </row>
    <row r="96" spans="1:20">
      <c r="A96" s="57" t="s">
        <v>3113</v>
      </c>
      <c r="B96" s="57" t="s">
        <v>3145</v>
      </c>
      <c r="C96" s="57" t="s">
        <v>3169</v>
      </c>
      <c r="D96" s="57" t="s">
        <v>2760</v>
      </c>
      <c r="E96" s="57" t="str">
        <f>_xlfn.XLOOKUP(Tabla20[[#This Row],[cedula]],TMODELO[Numero Documento],TMODELO[Empleado])</f>
        <v>SOCRATES DE JESUS ACOSTA VIDAL</v>
      </c>
      <c r="F96" s="57" t="s">
        <v>158</v>
      </c>
      <c r="G96" s="57" t="str">
        <f>_xlfn.XLOOKUP(Tabla20[[#This Row],[cedula]],TMODELO[Numero Documento],TMODELO[Lugar Funciones])</f>
        <v>COMISION NACIONAL DE ESPECTACULOS PUBLICOS Y RADIOFONIA</v>
      </c>
      <c r="H96" s="57" t="str">
        <f>_xlfn.XLOOKUP(Tabla20[[#This Row],[cedula]],TCARRERA[CEDULA],TCARRERA[CATEGORIA DEL SERVIDOR],"")</f>
        <v/>
      </c>
      <c r="I96" s="65"/>
      <c r="J96" s="41" t="str">
        <f>IF(Tabla20[[#This Row],[CARRERA]]&lt;&gt;"",Tabla20[[#This Row],[CARRERA]],IF(Tabla20[[#This Row],[Columna1]]&lt;&gt;"",Tabla20[[#This Row],[Columna1]],""))</f>
        <v/>
      </c>
      <c r="K96" s="55" t="str">
        <f>IF(Tabla20[[#This Row],[TIPO]]="Temporales",_xlfn.XLOOKUP(Tabla20[[#This Row],[NOMBRE Y APELLIDO]],TBLFECHAS[NOMBRE Y APELLIDO],TBLFECHAS[DESDE]),"")</f>
        <v/>
      </c>
      <c r="L96" s="55" t="str">
        <f>IF(Tabla20[[#This Row],[TIPO]]="Temporales",_xlfn.XLOOKUP(Tabla20[[#This Row],[NOMBRE Y APELLIDO]],TBLFECHAS[NOMBRE Y APELLIDO],TBLFECHAS[HASTA]),"")</f>
        <v/>
      </c>
      <c r="M96" s="58">
        <v>10000</v>
      </c>
      <c r="N96" s="63">
        <v>0</v>
      </c>
      <c r="O96" s="59">
        <v>304</v>
      </c>
      <c r="P96" s="59">
        <v>287</v>
      </c>
      <c r="Q96" s="59">
        <f>Tabla20[[#This Row],[sbruto]]-SUM(Tabla20[[#This Row],[ISR]:[AFP]])-Tabla20[[#This Row],[sneto]]</f>
        <v>375</v>
      </c>
      <c r="R96" s="59">
        <v>9034</v>
      </c>
      <c r="S96" s="45" t="str">
        <f>_xlfn.XLOOKUP(Tabla20[[#This Row],[cedula]],TMODELO[Numero Documento],TMODELO[gen])</f>
        <v>M</v>
      </c>
      <c r="T96" s="49" t="str">
        <f>_xlfn.XLOOKUP(Tabla20[[#This Row],[cedula]],TMODELO[Numero Documento],TMODELO[Lugar Funciones Codigo])</f>
        <v>01.83.00.00.00.18</v>
      </c>
    </row>
    <row r="97" spans="1:20">
      <c r="A97" s="57" t="s">
        <v>3113</v>
      </c>
      <c r="B97" s="57" t="s">
        <v>3145</v>
      </c>
      <c r="C97" s="57" t="s">
        <v>3169</v>
      </c>
      <c r="D97" s="57" t="s">
        <v>1542</v>
      </c>
      <c r="E97" s="57" t="str">
        <f>_xlfn.XLOOKUP(Tabla20[[#This Row],[cedula]],TMODELO[Numero Documento],TMODELO[Empleado])</f>
        <v>EDWARD MORENO JIMENEZ</v>
      </c>
      <c r="F97" s="57" t="s">
        <v>155</v>
      </c>
      <c r="G97" s="57" t="str">
        <f>_xlfn.XLOOKUP(Tabla20[[#This Row],[cedula]],TMODELO[Numero Documento],TMODELO[Lugar Funciones])</f>
        <v>COMISION NACIONAL DE ESPECTACULOS PUBLICOS Y RADIOFONIA</v>
      </c>
      <c r="H97" s="57" t="str">
        <f>_xlfn.XLOOKUP(Tabla20[[#This Row],[cedula]],TCARRERA[CEDULA],TCARRERA[CATEGORIA DEL SERVIDOR],"")</f>
        <v>CARRERA ADMINISTRATIVA</v>
      </c>
      <c r="I97" s="65"/>
      <c r="J97" s="41" t="str">
        <f>IF(Tabla20[[#This Row],[CARRERA]]&lt;&gt;"",Tabla20[[#This Row],[CARRERA]],IF(Tabla20[[#This Row],[Columna1]]&lt;&gt;"",Tabla20[[#This Row],[Columna1]],""))</f>
        <v>CARRERA ADMINISTRATIVA</v>
      </c>
      <c r="K97" s="55" t="str">
        <f>IF(Tabla20[[#This Row],[TIPO]]="Temporales",_xlfn.XLOOKUP(Tabla20[[#This Row],[NOMBRE Y APELLIDO]],TBLFECHAS[NOMBRE Y APELLIDO],TBLFECHAS[DESDE]),"")</f>
        <v/>
      </c>
      <c r="L97" s="55" t="str">
        <f>IF(Tabla20[[#This Row],[TIPO]]="Temporales",_xlfn.XLOOKUP(Tabla20[[#This Row],[NOMBRE Y APELLIDO]],TBLFECHAS[NOMBRE Y APELLIDO],TBLFECHAS[HASTA]),"")</f>
        <v/>
      </c>
      <c r="M97" s="58">
        <v>10000</v>
      </c>
      <c r="N97" s="63">
        <v>0</v>
      </c>
      <c r="O97" s="59">
        <v>304</v>
      </c>
      <c r="P97" s="59">
        <v>287</v>
      </c>
      <c r="Q97" s="59">
        <f>Tabla20[[#This Row],[sbruto]]-SUM(Tabla20[[#This Row],[ISR]:[AFP]])-Tabla20[[#This Row],[sneto]]</f>
        <v>375</v>
      </c>
      <c r="R97" s="59">
        <v>9034</v>
      </c>
      <c r="S97" s="45" t="str">
        <f>_xlfn.XLOOKUP(Tabla20[[#This Row],[cedula]],TMODELO[Numero Documento],TMODELO[gen])</f>
        <v>M</v>
      </c>
      <c r="T97" s="49" t="str">
        <f>_xlfn.XLOOKUP(Tabla20[[#This Row],[cedula]],TMODELO[Numero Documento],TMODELO[Lugar Funciones Codigo])</f>
        <v>01.83.00.00.00.18</v>
      </c>
    </row>
    <row r="98" spans="1:20">
      <c r="A98" s="57" t="s">
        <v>3113</v>
      </c>
      <c r="B98" s="57" t="s">
        <v>3145</v>
      </c>
      <c r="C98" s="57" t="s">
        <v>3169</v>
      </c>
      <c r="D98" s="57" t="s">
        <v>1574</v>
      </c>
      <c r="E98" s="57" t="str">
        <f>_xlfn.XLOOKUP(Tabla20[[#This Row],[cedula]],TMODELO[Numero Documento],TMODELO[Empleado])</f>
        <v>ODALIS MATEO FELIZ</v>
      </c>
      <c r="F98" s="57" t="s">
        <v>10</v>
      </c>
      <c r="G98" s="57" t="str">
        <f>_xlfn.XLOOKUP(Tabla20[[#This Row],[cedula]],TMODELO[Numero Documento],TMODELO[Lugar Funciones])</f>
        <v>COMISION NACIONAL DE ESPECTACULOS PUBLICOS Y RADIOFONIA</v>
      </c>
      <c r="H98" s="57" t="str">
        <f>_xlfn.XLOOKUP(Tabla20[[#This Row],[cedula]],TCARRERA[CEDULA],TCARRERA[CATEGORIA DEL SERVIDOR],"")</f>
        <v>CARRERA ADMINISTRATIVA</v>
      </c>
      <c r="I98" s="65"/>
      <c r="J98" s="41" t="str">
        <f>IF(Tabla20[[#This Row],[CARRERA]]&lt;&gt;"",Tabla20[[#This Row],[CARRERA]],IF(Tabla20[[#This Row],[Columna1]]&lt;&gt;"",Tabla20[[#This Row],[Columna1]],""))</f>
        <v>CARRERA ADMINISTRATIVA</v>
      </c>
      <c r="K98" s="55" t="str">
        <f>IF(Tabla20[[#This Row],[TIPO]]="Temporales",_xlfn.XLOOKUP(Tabla20[[#This Row],[NOMBRE Y APELLIDO]],TBLFECHAS[NOMBRE Y APELLIDO],TBLFECHAS[DESDE]),"")</f>
        <v/>
      </c>
      <c r="L98" s="55" t="str">
        <f>IF(Tabla20[[#This Row],[TIPO]]="Temporales",_xlfn.XLOOKUP(Tabla20[[#This Row],[NOMBRE Y APELLIDO]],TBLFECHAS[NOMBRE Y APELLIDO],TBLFECHAS[HASTA]),"")</f>
        <v/>
      </c>
      <c r="M98" s="58">
        <v>10000</v>
      </c>
      <c r="N98" s="62">
        <v>0</v>
      </c>
      <c r="O98" s="59">
        <v>304</v>
      </c>
      <c r="P98" s="59">
        <v>287</v>
      </c>
      <c r="Q98" s="59">
        <f>Tabla20[[#This Row],[sbruto]]-SUM(Tabla20[[#This Row],[ISR]:[AFP]])-Tabla20[[#This Row],[sneto]]</f>
        <v>721</v>
      </c>
      <c r="R98" s="59">
        <v>8688</v>
      </c>
      <c r="S98" s="45" t="str">
        <f>_xlfn.XLOOKUP(Tabla20[[#This Row],[cedula]],TMODELO[Numero Documento],TMODELO[gen])</f>
        <v>M</v>
      </c>
      <c r="T98" s="49" t="str">
        <f>_xlfn.XLOOKUP(Tabla20[[#This Row],[cedula]],TMODELO[Numero Documento],TMODELO[Lugar Funciones Codigo])</f>
        <v>01.83.00.00.00.18</v>
      </c>
    </row>
    <row r="99" spans="1:20">
      <c r="A99" s="57" t="s">
        <v>3113</v>
      </c>
      <c r="B99" s="57" t="s">
        <v>3145</v>
      </c>
      <c r="C99" s="57" t="s">
        <v>3169</v>
      </c>
      <c r="D99" s="57" t="s">
        <v>2618</v>
      </c>
      <c r="E99" s="57" t="str">
        <f>_xlfn.XLOOKUP(Tabla20[[#This Row],[cedula]],TMODELO[Numero Documento],TMODELO[Empleado])</f>
        <v>CASILDA GUERRERO</v>
      </c>
      <c r="F99" s="57" t="s">
        <v>151</v>
      </c>
      <c r="G99" s="57" t="str">
        <f>_xlfn.XLOOKUP(Tabla20[[#This Row],[cedula]],TMODELO[Numero Documento],TMODELO[Lugar Funciones])</f>
        <v>COMISION NACIONAL DE ESPECTACULOS PUBLICOS Y RADIOFONIA</v>
      </c>
      <c r="H99" s="57" t="str">
        <f>_xlfn.XLOOKUP(Tabla20[[#This Row],[cedula]],TCARRERA[CEDULA],TCARRERA[CATEGORIA DEL SERVIDOR],"")</f>
        <v/>
      </c>
      <c r="I99" s="65"/>
      <c r="J99" s="41" t="str">
        <f>IF(Tabla20[[#This Row],[CARRERA]]&lt;&gt;"",Tabla20[[#This Row],[CARRERA]],IF(Tabla20[[#This Row],[Columna1]]&lt;&gt;"",Tabla20[[#This Row],[Columna1]],""))</f>
        <v/>
      </c>
      <c r="K99" s="55" t="str">
        <f>IF(Tabla20[[#This Row],[TIPO]]="Temporales",_xlfn.XLOOKUP(Tabla20[[#This Row],[NOMBRE Y APELLIDO]],TBLFECHAS[NOMBRE Y APELLIDO],TBLFECHAS[DESDE]),"")</f>
        <v/>
      </c>
      <c r="L99" s="55" t="str">
        <f>IF(Tabla20[[#This Row],[TIPO]]="Temporales",_xlfn.XLOOKUP(Tabla20[[#This Row],[NOMBRE Y APELLIDO]],TBLFECHAS[NOMBRE Y APELLIDO],TBLFECHAS[HASTA]),"")</f>
        <v/>
      </c>
      <c r="M99" s="58">
        <v>10000</v>
      </c>
      <c r="N99" s="63">
        <v>0</v>
      </c>
      <c r="O99" s="59">
        <v>304</v>
      </c>
      <c r="P99" s="59">
        <v>287</v>
      </c>
      <c r="Q99" s="59">
        <f>Tabla20[[#This Row],[sbruto]]-SUM(Tabla20[[#This Row],[ISR]:[AFP]])-Tabla20[[#This Row],[sneto]]</f>
        <v>4520.45</v>
      </c>
      <c r="R99" s="59">
        <v>4888.55</v>
      </c>
      <c r="S99" s="45" t="str">
        <f>_xlfn.XLOOKUP(Tabla20[[#This Row],[cedula]],TMODELO[Numero Documento],TMODELO[gen])</f>
        <v>F</v>
      </c>
      <c r="T99" s="49" t="str">
        <f>_xlfn.XLOOKUP(Tabla20[[#This Row],[cedula]],TMODELO[Numero Documento],TMODELO[Lugar Funciones Codigo])</f>
        <v>01.83.00.00.00.18</v>
      </c>
    </row>
    <row r="100" spans="1:20">
      <c r="A100" s="57" t="s">
        <v>3113</v>
      </c>
      <c r="B100" s="57" t="s">
        <v>3145</v>
      </c>
      <c r="C100" s="57" t="s">
        <v>3169</v>
      </c>
      <c r="D100" s="57" t="s">
        <v>2597</v>
      </c>
      <c r="E100" s="57" t="str">
        <f>_xlfn.XLOOKUP(Tabla20[[#This Row],[cedula]],TMODELO[Numero Documento],TMODELO[Empleado])</f>
        <v>ALFONSO TRINIDAD Y AZA</v>
      </c>
      <c r="F100" s="57" t="s">
        <v>147</v>
      </c>
      <c r="G100" s="57" t="str">
        <f>_xlfn.XLOOKUP(Tabla20[[#This Row],[cedula]],TMODELO[Numero Documento],TMODELO[Lugar Funciones])</f>
        <v>COMISION NACIONAL DE ESPECTACULOS PUBLICOS Y RADIOFONIA</v>
      </c>
      <c r="H100" s="57" t="str">
        <f>_xlfn.XLOOKUP(Tabla20[[#This Row],[cedula]],TCARRERA[CEDULA],TCARRERA[CATEGORIA DEL SERVIDOR],"")</f>
        <v/>
      </c>
      <c r="I100" s="65"/>
      <c r="J100" s="41" t="str">
        <f>IF(Tabla20[[#This Row],[CARRERA]]&lt;&gt;"",Tabla20[[#This Row],[CARRERA]],IF(Tabla20[[#This Row],[Columna1]]&lt;&gt;"",Tabla20[[#This Row],[Columna1]],""))</f>
        <v/>
      </c>
      <c r="K100" s="55" t="str">
        <f>IF(Tabla20[[#This Row],[TIPO]]="Temporales",_xlfn.XLOOKUP(Tabla20[[#This Row],[NOMBRE Y APELLIDO]],TBLFECHAS[NOMBRE Y APELLIDO],TBLFECHAS[DESDE]),"")</f>
        <v/>
      </c>
      <c r="L100" s="55" t="str">
        <f>IF(Tabla20[[#This Row],[TIPO]]="Temporales",_xlfn.XLOOKUP(Tabla20[[#This Row],[NOMBRE Y APELLIDO]],TBLFECHAS[NOMBRE Y APELLIDO],TBLFECHAS[HASTA]),"")</f>
        <v/>
      </c>
      <c r="M100" s="58">
        <v>10000</v>
      </c>
      <c r="N100" s="63">
        <v>0</v>
      </c>
      <c r="O100" s="59">
        <v>304</v>
      </c>
      <c r="P100" s="59">
        <v>287</v>
      </c>
      <c r="Q100" s="59">
        <f>Tabla20[[#This Row],[sbruto]]-SUM(Tabla20[[#This Row],[ISR]:[AFP]])-Tabla20[[#This Row],[sneto]]</f>
        <v>75</v>
      </c>
      <c r="R100" s="59">
        <v>9334</v>
      </c>
      <c r="S100" s="49" t="str">
        <f>_xlfn.XLOOKUP(Tabla20[[#This Row],[cedula]],TMODELO[Numero Documento],TMODELO[gen])</f>
        <v>M</v>
      </c>
      <c r="T100" s="49" t="str">
        <f>_xlfn.XLOOKUP(Tabla20[[#This Row],[cedula]],TMODELO[Numero Documento],TMODELO[Lugar Funciones Codigo])</f>
        <v>01.83.00.00.00.18</v>
      </c>
    </row>
    <row r="101" spans="1:20">
      <c r="A101" s="57" t="s">
        <v>3113</v>
      </c>
      <c r="B101" s="57" t="s">
        <v>3145</v>
      </c>
      <c r="C101" s="57" t="s">
        <v>3169</v>
      </c>
      <c r="D101" s="57" t="s">
        <v>2665</v>
      </c>
      <c r="E101" s="57" t="str">
        <f>_xlfn.XLOOKUP(Tabla20[[#This Row],[cedula]],TMODELO[Numero Documento],TMODELO[Empleado])</f>
        <v>GERONIMO DE JESUS PEGUERO</v>
      </c>
      <c r="F101" s="57" t="s">
        <v>153</v>
      </c>
      <c r="G101" s="57" t="str">
        <f>_xlfn.XLOOKUP(Tabla20[[#This Row],[cedula]],TMODELO[Numero Documento],TMODELO[Lugar Funciones])</f>
        <v>COMISION NACIONAL DE ESPECTACULOS PUBLICOS Y RADIOFONIA</v>
      </c>
      <c r="H101" s="57" t="str">
        <f>_xlfn.XLOOKUP(Tabla20[[#This Row],[cedula]],TCARRERA[CEDULA],TCARRERA[CATEGORIA DEL SERVIDOR],"")</f>
        <v/>
      </c>
      <c r="I101" s="65"/>
      <c r="J101" s="41" t="str">
        <f>IF(Tabla20[[#This Row],[CARRERA]]&lt;&gt;"",Tabla20[[#This Row],[CARRERA]],IF(Tabla20[[#This Row],[Columna1]]&lt;&gt;"",Tabla20[[#This Row],[Columna1]],""))</f>
        <v/>
      </c>
      <c r="K101" s="55" t="str">
        <f>IF(Tabla20[[#This Row],[TIPO]]="Temporales",_xlfn.XLOOKUP(Tabla20[[#This Row],[NOMBRE Y APELLIDO]],TBLFECHAS[NOMBRE Y APELLIDO],TBLFECHAS[DESDE]),"")</f>
        <v/>
      </c>
      <c r="L101" s="55" t="str">
        <f>IF(Tabla20[[#This Row],[TIPO]]="Temporales",_xlfn.XLOOKUP(Tabla20[[#This Row],[NOMBRE Y APELLIDO]],TBLFECHAS[NOMBRE Y APELLIDO],TBLFECHAS[HASTA]),"")</f>
        <v/>
      </c>
      <c r="M101" s="58">
        <v>10000</v>
      </c>
      <c r="N101" s="63">
        <v>0</v>
      </c>
      <c r="O101" s="59">
        <v>304</v>
      </c>
      <c r="P101" s="59">
        <v>287</v>
      </c>
      <c r="Q101" s="59">
        <f>Tabla20[[#This Row],[sbruto]]-SUM(Tabla20[[#This Row],[ISR]:[AFP]])-Tabla20[[#This Row],[sneto]]</f>
        <v>375</v>
      </c>
      <c r="R101" s="59">
        <v>9034</v>
      </c>
      <c r="S101" s="45" t="str">
        <f>_xlfn.XLOOKUP(Tabla20[[#This Row],[cedula]],TMODELO[Numero Documento],TMODELO[gen])</f>
        <v>M</v>
      </c>
      <c r="T101" s="49" t="str">
        <f>_xlfn.XLOOKUP(Tabla20[[#This Row],[cedula]],TMODELO[Numero Documento],TMODELO[Lugar Funciones Codigo])</f>
        <v>01.83.00.00.00.18</v>
      </c>
    </row>
    <row r="102" spans="1:20">
      <c r="A102" s="57" t="s">
        <v>3113</v>
      </c>
      <c r="B102" s="57" t="s">
        <v>3145</v>
      </c>
      <c r="C102" s="57" t="s">
        <v>3169</v>
      </c>
      <c r="D102" s="57" t="s">
        <v>1549</v>
      </c>
      <c r="E102" s="57" t="str">
        <f>_xlfn.XLOOKUP(Tabla20[[#This Row],[cedula]],TMODELO[Numero Documento],TMODELO[Empleado])</f>
        <v>IVELISSE LEON AYBAR</v>
      </c>
      <c r="F102" s="57" t="s">
        <v>170</v>
      </c>
      <c r="G102" s="57" t="str">
        <f>_xlfn.XLOOKUP(Tabla20[[#This Row],[cedula]],TMODELO[Numero Documento],TMODELO[Lugar Funciones])</f>
        <v>COMISION NACIONAL DE ESPECTACULOS PUBLICOS Y RADIOFONIA</v>
      </c>
      <c r="H102" s="57" t="str">
        <f>_xlfn.XLOOKUP(Tabla20[[#This Row],[cedula]],TCARRERA[CEDULA],TCARRERA[CATEGORIA DEL SERVIDOR],"")</f>
        <v>CARRERA ADMINISTRATIVA</v>
      </c>
      <c r="I102" s="65"/>
      <c r="J102" s="50" t="str">
        <f>IF(Tabla20[[#This Row],[CARRERA]]&lt;&gt;"",Tabla20[[#This Row],[CARRERA]],IF(Tabla20[[#This Row],[Columna1]]&lt;&gt;"",Tabla20[[#This Row],[Columna1]],""))</f>
        <v>CARRERA ADMINISTRATIVA</v>
      </c>
      <c r="K102" s="54" t="str">
        <f>IF(Tabla20[[#This Row],[TIPO]]="Temporales",_xlfn.XLOOKUP(Tabla20[[#This Row],[NOMBRE Y APELLIDO]],TBLFECHAS[NOMBRE Y APELLIDO],TBLFECHAS[DESDE]),"")</f>
        <v/>
      </c>
      <c r="L102" s="54" t="str">
        <f>IF(Tabla20[[#This Row],[TIPO]]="Temporales",_xlfn.XLOOKUP(Tabla20[[#This Row],[NOMBRE Y APELLIDO]],TBLFECHAS[NOMBRE Y APELLIDO],TBLFECHAS[HASTA]),"")</f>
        <v/>
      </c>
      <c r="M102" s="58">
        <v>10000</v>
      </c>
      <c r="N102" s="61">
        <v>0</v>
      </c>
      <c r="O102" s="59">
        <v>304</v>
      </c>
      <c r="P102" s="59">
        <v>287</v>
      </c>
      <c r="Q102" s="59">
        <f>Tabla20[[#This Row],[sbruto]]-SUM(Tabla20[[#This Row],[ISR]:[AFP]])-Tabla20[[#This Row],[sneto]]</f>
        <v>5666.7800000000007</v>
      </c>
      <c r="R102" s="59">
        <v>3742.22</v>
      </c>
      <c r="S102" s="49" t="str">
        <f>_xlfn.XLOOKUP(Tabla20[[#This Row],[cedula]],TMODELO[Numero Documento],TMODELO[gen])</f>
        <v>F</v>
      </c>
      <c r="T102" s="49" t="str">
        <f>_xlfn.XLOOKUP(Tabla20[[#This Row],[cedula]],TMODELO[Numero Documento],TMODELO[Lugar Funciones Codigo])</f>
        <v>01.83.00.00.00.18</v>
      </c>
    </row>
    <row r="103" spans="1:20">
      <c r="A103" s="57" t="s">
        <v>3113</v>
      </c>
      <c r="B103" s="57" t="s">
        <v>3145</v>
      </c>
      <c r="C103" s="57" t="s">
        <v>3169</v>
      </c>
      <c r="D103" s="57" t="s">
        <v>2619</v>
      </c>
      <c r="E103" s="57" t="str">
        <f>_xlfn.XLOOKUP(Tabla20[[#This Row],[cedula]],TMODELO[Numero Documento],TMODELO[Empleado])</f>
        <v>CECILIA RAMONA GUILLEN FRANCISCO</v>
      </c>
      <c r="F103" s="57" t="s">
        <v>8</v>
      </c>
      <c r="G103" s="57" t="str">
        <f>_xlfn.XLOOKUP(Tabla20[[#This Row],[cedula]],TMODELO[Numero Documento],TMODELO[Lugar Funciones])</f>
        <v>COMISION NACIONAL DE ESPECTACULOS PUBLICOS Y RADIOFONIA</v>
      </c>
      <c r="H103" s="57" t="str">
        <f>_xlfn.XLOOKUP(Tabla20[[#This Row],[cedula]],TCARRERA[CEDULA],TCARRERA[CATEGORIA DEL SERVIDOR],"")</f>
        <v/>
      </c>
      <c r="I103" s="65"/>
      <c r="J103" s="41" t="str">
        <f>IF(Tabla20[[#This Row],[CARRERA]]&lt;&gt;"",Tabla20[[#This Row],[CARRERA]],IF(Tabla20[[#This Row],[Columna1]]&lt;&gt;"",Tabla20[[#This Row],[Columna1]],""))</f>
        <v/>
      </c>
      <c r="K103" s="55" t="str">
        <f>IF(Tabla20[[#This Row],[TIPO]]="Temporales",_xlfn.XLOOKUP(Tabla20[[#This Row],[NOMBRE Y APELLIDO]],TBLFECHAS[NOMBRE Y APELLIDO],TBLFECHAS[DESDE]),"")</f>
        <v/>
      </c>
      <c r="L103" s="55" t="str">
        <f>IF(Tabla20[[#This Row],[TIPO]]="Temporales",_xlfn.XLOOKUP(Tabla20[[#This Row],[NOMBRE Y APELLIDO]],TBLFECHAS[NOMBRE Y APELLIDO],TBLFECHAS[HASTA]),"")</f>
        <v/>
      </c>
      <c r="M103" s="58">
        <v>10000</v>
      </c>
      <c r="N103" s="63">
        <v>0</v>
      </c>
      <c r="O103" s="59">
        <v>304</v>
      </c>
      <c r="P103" s="59">
        <v>287</v>
      </c>
      <c r="Q103" s="59">
        <f>Tabla20[[#This Row],[sbruto]]-SUM(Tabla20[[#This Row],[ISR]:[AFP]])-Tabla20[[#This Row],[sneto]]</f>
        <v>4146.17</v>
      </c>
      <c r="R103" s="59">
        <v>5262.83</v>
      </c>
      <c r="S103" s="45" t="str">
        <f>_xlfn.XLOOKUP(Tabla20[[#This Row],[cedula]],TMODELO[Numero Documento],TMODELO[gen])</f>
        <v>F</v>
      </c>
      <c r="T103" s="49" t="str">
        <f>_xlfn.XLOOKUP(Tabla20[[#This Row],[cedula]],TMODELO[Numero Documento],TMODELO[Lugar Funciones Codigo])</f>
        <v>01.83.00.00.00.18</v>
      </c>
    </row>
    <row r="104" spans="1:20">
      <c r="A104" s="57" t="s">
        <v>3113</v>
      </c>
      <c r="B104" s="57" t="s">
        <v>3145</v>
      </c>
      <c r="C104" s="57" t="s">
        <v>3169</v>
      </c>
      <c r="D104" s="57" t="s">
        <v>2711</v>
      </c>
      <c r="E104" s="57" t="str">
        <f>_xlfn.XLOOKUP(Tabla20[[#This Row],[cedula]],TMODELO[Numero Documento],TMODELO[Empleado])</f>
        <v>KEVIN ROBERTO SANTOS BEJARAN</v>
      </c>
      <c r="F104" s="57" t="s">
        <v>165</v>
      </c>
      <c r="G104" s="57" t="str">
        <f>_xlfn.XLOOKUP(Tabla20[[#This Row],[cedula]],TMODELO[Numero Documento],TMODELO[Lugar Funciones])</f>
        <v>COMISION NACIONAL DE ESPECTACULOS PUBLICOS Y RADIOFONIA</v>
      </c>
      <c r="H104" s="57" t="str">
        <f>_xlfn.XLOOKUP(Tabla20[[#This Row],[cedula]],TCARRERA[CEDULA],TCARRERA[CATEGORIA DEL SERVIDOR],"")</f>
        <v/>
      </c>
      <c r="I104" s="65"/>
      <c r="J104" s="41" t="str">
        <f>IF(Tabla20[[#This Row],[CARRERA]]&lt;&gt;"",Tabla20[[#This Row],[CARRERA]],IF(Tabla20[[#This Row],[Columna1]]&lt;&gt;"",Tabla20[[#This Row],[Columna1]],""))</f>
        <v/>
      </c>
      <c r="K104" s="55" t="str">
        <f>IF(Tabla20[[#This Row],[TIPO]]="Temporales",_xlfn.XLOOKUP(Tabla20[[#This Row],[NOMBRE Y APELLIDO]],TBLFECHAS[NOMBRE Y APELLIDO],TBLFECHAS[DESDE]),"")</f>
        <v/>
      </c>
      <c r="L104" s="55" t="str">
        <f>IF(Tabla20[[#This Row],[TIPO]]="Temporales",_xlfn.XLOOKUP(Tabla20[[#This Row],[NOMBRE Y APELLIDO]],TBLFECHAS[NOMBRE Y APELLIDO],TBLFECHAS[HASTA]),"")</f>
        <v/>
      </c>
      <c r="M104" s="58">
        <v>10000</v>
      </c>
      <c r="N104" s="63">
        <v>0</v>
      </c>
      <c r="O104" s="59">
        <v>304</v>
      </c>
      <c r="P104" s="59">
        <v>287</v>
      </c>
      <c r="Q104" s="59">
        <f>Tabla20[[#This Row],[sbruto]]-SUM(Tabla20[[#This Row],[ISR]:[AFP]])-Tabla20[[#This Row],[sneto]]</f>
        <v>425</v>
      </c>
      <c r="R104" s="59">
        <v>8984</v>
      </c>
      <c r="S104" s="48" t="str">
        <f>_xlfn.XLOOKUP(Tabla20[[#This Row],[cedula]],TMODELO[Numero Documento],TMODELO[gen])</f>
        <v>M</v>
      </c>
      <c r="T104" s="49" t="str">
        <f>_xlfn.XLOOKUP(Tabla20[[#This Row],[cedula]],TMODELO[Numero Documento],TMODELO[Lugar Funciones Codigo])</f>
        <v>01.83.00.00.00.18</v>
      </c>
    </row>
    <row r="105" spans="1:20">
      <c r="A105" s="57" t="s">
        <v>3113</v>
      </c>
      <c r="B105" s="57" t="s">
        <v>3145</v>
      </c>
      <c r="C105" s="57" t="s">
        <v>3155</v>
      </c>
      <c r="D105" s="57" t="s">
        <v>2226</v>
      </c>
      <c r="E105" s="57" t="str">
        <f>_xlfn.XLOOKUP(Tabla20[[#This Row],[cedula]],TMODELO[Numero Documento],TMODELO[Empleado])</f>
        <v>MIGUEL FELIX RODRIGUEZ POU</v>
      </c>
      <c r="F105" s="57" t="s">
        <v>1098</v>
      </c>
      <c r="G105" s="57" t="str">
        <f>_xlfn.XLOOKUP(Tabla20[[#This Row],[cedula]],TMODELO[Numero Documento],TMODELO[Lugar Funciones])</f>
        <v>DEPARTAMENTO DE TECNOLOGIA DE LA INFORMACION Y COMUNICACION</v>
      </c>
      <c r="H105" s="57" t="str">
        <f>_xlfn.XLOOKUP(Tabla20[[#This Row],[cedula]],TCARRERA[CEDULA],TCARRERA[CATEGORIA DEL SERVIDOR],"")</f>
        <v/>
      </c>
      <c r="I105" s="65"/>
      <c r="J105" s="41" t="str">
        <f>IF(Tabla20[[#This Row],[CARRERA]]&lt;&gt;"",Tabla20[[#This Row],[CARRERA]],IF(Tabla20[[#This Row],[Columna1]]&lt;&gt;"",Tabla20[[#This Row],[Columna1]],""))</f>
        <v/>
      </c>
      <c r="K105" s="55" t="str">
        <f>IF(Tabla20[[#This Row],[TIPO]]="Temporales",_xlfn.XLOOKUP(Tabla20[[#This Row],[NOMBRE Y APELLIDO]],TBLFECHAS[NOMBRE Y APELLIDO],TBLFECHAS[DESDE]),"")</f>
        <v/>
      </c>
      <c r="L105" s="55" t="str">
        <f>IF(Tabla20[[#This Row],[TIPO]]="Temporales",_xlfn.XLOOKUP(Tabla20[[#This Row],[NOMBRE Y APELLIDO]],TBLFECHAS[NOMBRE Y APELLIDO],TBLFECHAS[HASTA]),"")</f>
        <v/>
      </c>
      <c r="M105" s="58">
        <v>65000</v>
      </c>
      <c r="N105" s="63">
        <v>0</v>
      </c>
      <c r="O105" s="61">
        <v>1976</v>
      </c>
      <c r="P105" s="61">
        <v>1865.5</v>
      </c>
      <c r="Q105" s="61">
        <f>Tabla20[[#This Row],[sbruto]]-SUM(Tabla20[[#This Row],[ISR]:[AFP]])-Tabla20[[#This Row],[sneto]]</f>
        <v>325</v>
      </c>
      <c r="R105" s="61">
        <v>60833.5</v>
      </c>
      <c r="S105" s="45" t="str">
        <f>_xlfn.XLOOKUP(Tabla20[[#This Row],[cedula]],TMODELO[Numero Documento],TMODELO[gen])</f>
        <v>M</v>
      </c>
      <c r="T105" s="49" t="str">
        <f>_xlfn.XLOOKUP(Tabla20[[#This Row],[cedula]],TMODELO[Numero Documento],TMODELO[Lugar Funciones Codigo])</f>
        <v>01.83.00.00.00.20</v>
      </c>
    </row>
    <row r="106" spans="1:20">
      <c r="A106" s="57" t="s">
        <v>3113</v>
      </c>
      <c r="B106" s="57" t="s">
        <v>3145</v>
      </c>
      <c r="C106" s="57" t="s">
        <v>3155</v>
      </c>
      <c r="D106" s="57" t="s">
        <v>1322</v>
      </c>
      <c r="E106" s="57" t="str">
        <f>_xlfn.XLOOKUP(Tabla20[[#This Row],[cedula]],TMODELO[Numero Documento],TMODELO[Empleado])</f>
        <v>AMAURY ENRIQUE FERREIRA DE JESUS</v>
      </c>
      <c r="F106" s="57" t="s">
        <v>236</v>
      </c>
      <c r="G106" s="57" t="str">
        <f>_xlfn.XLOOKUP(Tabla20[[#This Row],[cedula]],TMODELO[Numero Documento],TMODELO[Lugar Funciones])</f>
        <v>DEPARTAMENTO DE TECNOLOGIA DE LA INFORMACION Y COMUNICACION</v>
      </c>
      <c r="H106" s="57" t="str">
        <f>_xlfn.XLOOKUP(Tabla20[[#This Row],[cedula]],TCARRERA[CEDULA],TCARRERA[CATEGORIA DEL SERVIDOR],"")</f>
        <v>CARRERA ADMINISTRATIVA</v>
      </c>
      <c r="I106" s="65"/>
      <c r="J106" s="41" t="str">
        <f>IF(Tabla20[[#This Row],[CARRERA]]&lt;&gt;"",Tabla20[[#This Row],[CARRERA]],IF(Tabla20[[#This Row],[Columna1]]&lt;&gt;"",Tabla20[[#This Row],[Columna1]],""))</f>
        <v>CARRERA ADMINISTRATIVA</v>
      </c>
      <c r="K106" s="55" t="str">
        <f>IF(Tabla20[[#This Row],[TIPO]]="Temporales",_xlfn.XLOOKUP(Tabla20[[#This Row],[NOMBRE Y APELLIDO]],TBLFECHAS[NOMBRE Y APELLIDO],TBLFECHAS[DESDE]),"")</f>
        <v/>
      </c>
      <c r="L106" s="55" t="str">
        <f>IF(Tabla20[[#This Row],[TIPO]]="Temporales",_xlfn.XLOOKUP(Tabla20[[#This Row],[NOMBRE Y APELLIDO]],TBLFECHAS[NOMBRE Y APELLIDO],TBLFECHAS[HASTA]),"")</f>
        <v/>
      </c>
      <c r="M106" s="58">
        <v>65000</v>
      </c>
      <c r="N106" s="60">
        <v>0</v>
      </c>
      <c r="O106" s="59">
        <v>1976</v>
      </c>
      <c r="P106" s="59">
        <v>1865.5</v>
      </c>
      <c r="Q106" s="59">
        <f>Tabla20[[#This Row],[sbruto]]-SUM(Tabla20[[#This Row],[ISR]:[AFP]])-Tabla20[[#This Row],[sneto]]</f>
        <v>3521</v>
      </c>
      <c r="R106" s="59">
        <v>57637.5</v>
      </c>
      <c r="S106" s="45" t="str">
        <f>_xlfn.XLOOKUP(Tabla20[[#This Row],[cedula]],TMODELO[Numero Documento],TMODELO[gen])</f>
        <v>M</v>
      </c>
      <c r="T106" s="49" t="str">
        <f>_xlfn.XLOOKUP(Tabla20[[#This Row],[cedula]],TMODELO[Numero Documento],TMODELO[Lugar Funciones Codigo])</f>
        <v>01.83.00.00.00.20</v>
      </c>
    </row>
    <row r="107" spans="1:20">
      <c r="A107" s="57" t="s">
        <v>3113</v>
      </c>
      <c r="B107" s="57" t="s">
        <v>3145</v>
      </c>
      <c r="C107" s="57" t="s">
        <v>3155</v>
      </c>
      <c r="D107" s="57" t="s">
        <v>2314</v>
      </c>
      <c r="E107" s="57" t="str">
        <f>_xlfn.XLOOKUP(Tabla20[[#This Row],[cedula]],TMODELO[Numero Documento],TMODELO[Empleado])</f>
        <v>YASSAEL NUÑEZ MEDINA</v>
      </c>
      <c r="F107" s="57" t="s">
        <v>236</v>
      </c>
      <c r="G107" s="57" t="str">
        <f>_xlfn.XLOOKUP(Tabla20[[#This Row],[cedula]],TMODELO[Numero Documento],TMODELO[Lugar Funciones])</f>
        <v>DEPARTAMENTO DE TECNOLOGIA DE LA INFORMACION Y COMUNICACION</v>
      </c>
      <c r="H107" s="57" t="str">
        <f>_xlfn.XLOOKUP(Tabla20[[#This Row],[cedula]],TCARRERA[CEDULA],TCARRERA[CATEGORIA DEL SERVIDOR],"")</f>
        <v/>
      </c>
      <c r="I107" s="65"/>
      <c r="J107" s="41" t="str">
        <f>IF(Tabla20[[#This Row],[CARRERA]]&lt;&gt;"",Tabla20[[#This Row],[CARRERA]],IF(Tabla20[[#This Row],[Columna1]]&lt;&gt;"",Tabla20[[#This Row],[Columna1]],""))</f>
        <v/>
      </c>
      <c r="K107" s="55" t="str">
        <f>IF(Tabla20[[#This Row],[TIPO]]="Temporales",_xlfn.XLOOKUP(Tabla20[[#This Row],[NOMBRE Y APELLIDO]],TBLFECHAS[NOMBRE Y APELLIDO],TBLFECHAS[DESDE]),"")</f>
        <v/>
      </c>
      <c r="L107" s="55" t="str">
        <f>IF(Tabla20[[#This Row],[TIPO]]="Temporales",_xlfn.XLOOKUP(Tabla20[[#This Row],[NOMBRE Y APELLIDO]],TBLFECHAS[NOMBRE Y APELLIDO],TBLFECHAS[HASTA]),"")</f>
        <v/>
      </c>
      <c r="M107" s="58">
        <v>60000</v>
      </c>
      <c r="N107" s="61">
        <v>3216.65</v>
      </c>
      <c r="O107" s="61">
        <v>1824</v>
      </c>
      <c r="P107" s="61">
        <v>1722</v>
      </c>
      <c r="Q107" s="61">
        <f>Tabla20[[#This Row],[sbruto]]-SUM(Tabla20[[#This Row],[ISR]:[AFP]])-Tabla20[[#This Row],[sneto]]</f>
        <v>5221.1199999999953</v>
      </c>
      <c r="R107" s="61">
        <v>48016.23</v>
      </c>
      <c r="S107" s="45" t="str">
        <f>_xlfn.XLOOKUP(Tabla20[[#This Row],[cedula]],TMODELO[Numero Documento],TMODELO[gen])</f>
        <v>M</v>
      </c>
      <c r="T107" s="49" t="str">
        <f>_xlfn.XLOOKUP(Tabla20[[#This Row],[cedula]],TMODELO[Numero Documento],TMODELO[Lugar Funciones Codigo])</f>
        <v>01.83.00.00.00.20</v>
      </c>
    </row>
    <row r="108" spans="1:20">
      <c r="A108" s="57" t="s">
        <v>3113</v>
      </c>
      <c r="B108" s="57" t="s">
        <v>3145</v>
      </c>
      <c r="C108" s="57" t="s">
        <v>3155</v>
      </c>
      <c r="D108" s="57" t="s">
        <v>1345</v>
      </c>
      <c r="E108" s="57" t="str">
        <f>_xlfn.XLOOKUP(Tabla20[[#This Row],[cedula]],TMODELO[Numero Documento],TMODELO[Empleado])</f>
        <v>GEISON DARIO TINEO MATA</v>
      </c>
      <c r="F108" s="57" t="s">
        <v>236</v>
      </c>
      <c r="G108" s="57" t="str">
        <f>_xlfn.XLOOKUP(Tabla20[[#This Row],[cedula]],TMODELO[Numero Documento],TMODELO[Lugar Funciones])</f>
        <v>DEPARTAMENTO DE TECNOLOGIA DE LA INFORMACION Y COMUNICACION</v>
      </c>
      <c r="H108" s="57" t="str">
        <f>_xlfn.XLOOKUP(Tabla20[[#This Row],[cedula]],TCARRERA[CEDULA],TCARRERA[CATEGORIA DEL SERVIDOR],"")</f>
        <v>CARRERA ADMINISTRATIVA</v>
      </c>
      <c r="I108" s="65"/>
      <c r="J108" s="41" t="str">
        <f>IF(Tabla20[[#This Row],[CARRERA]]&lt;&gt;"",Tabla20[[#This Row],[CARRERA]],IF(Tabla20[[#This Row],[Columna1]]&lt;&gt;"",Tabla20[[#This Row],[Columna1]],""))</f>
        <v>CARRERA ADMINISTRATIVA</v>
      </c>
      <c r="K108" s="55" t="str">
        <f>IF(Tabla20[[#This Row],[TIPO]]="Temporales",_xlfn.XLOOKUP(Tabla20[[#This Row],[NOMBRE Y APELLIDO]],TBLFECHAS[NOMBRE Y APELLIDO],TBLFECHAS[DESDE]),"")</f>
        <v/>
      </c>
      <c r="L108" s="55" t="str">
        <f>IF(Tabla20[[#This Row],[TIPO]]="Temporales",_xlfn.XLOOKUP(Tabla20[[#This Row],[NOMBRE Y APELLIDO]],TBLFECHAS[NOMBRE Y APELLIDO],TBLFECHAS[HASTA]),"")</f>
        <v/>
      </c>
      <c r="M108" s="58">
        <v>50000</v>
      </c>
      <c r="N108" s="63">
        <v>0</v>
      </c>
      <c r="O108" s="61">
        <v>1520</v>
      </c>
      <c r="P108" s="61">
        <v>1435</v>
      </c>
      <c r="Q108" s="61">
        <f>Tabla20[[#This Row],[sbruto]]-SUM(Tabla20[[#This Row],[ISR]:[AFP]])-Tabla20[[#This Row],[sneto]]</f>
        <v>25581.81</v>
      </c>
      <c r="R108" s="61">
        <v>21463.19</v>
      </c>
      <c r="S108" s="45" t="str">
        <f>_xlfn.XLOOKUP(Tabla20[[#This Row],[cedula]],TMODELO[Numero Documento],TMODELO[gen])</f>
        <v>M</v>
      </c>
      <c r="T108" s="49" t="str">
        <f>_xlfn.XLOOKUP(Tabla20[[#This Row],[cedula]],TMODELO[Numero Documento],TMODELO[Lugar Funciones Codigo])</f>
        <v>01.83.00.00.00.20</v>
      </c>
    </row>
    <row r="109" spans="1:20">
      <c r="A109" s="57" t="s">
        <v>3113</v>
      </c>
      <c r="B109" s="57" t="s">
        <v>3145</v>
      </c>
      <c r="C109" s="57" t="s">
        <v>3155</v>
      </c>
      <c r="D109" s="57" t="s">
        <v>2153</v>
      </c>
      <c r="E109" s="57" t="str">
        <f>_xlfn.XLOOKUP(Tabla20[[#This Row],[cedula]],TMODELO[Numero Documento],TMODELO[Empleado])</f>
        <v>JASIEL MONTERO JAQUEZ</v>
      </c>
      <c r="F109" s="57" t="s">
        <v>236</v>
      </c>
      <c r="G109" s="57" t="str">
        <f>_xlfn.XLOOKUP(Tabla20[[#This Row],[cedula]],TMODELO[Numero Documento],TMODELO[Lugar Funciones])</f>
        <v>DEPARTAMENTO DE TECNOLOGIA DE LA INFORMACION Y COMUNICACION</v>
      </c>
      <c r="H109" s="57" t="str">
        <f>_xlfn.XLOOKUP(Tabla20[[#This Row],[cedula]],TCARRERA[CEDULA],TCARRERA[CATEGORIA DEL SERVIDOR],"")</f>
        <v/>
      </c>
      <c r="I109" s="65"/>
      <c r="J109" s="41" t="str">
        <f>IF(Tabla20[[#This Row],[CARRERA]]&lt;&gt;"",Tabla20[[#This Row],[CARRERA]],IF(Tabla20[[#This Row],[Columna1]]&lt;&gt;"",Tabla20[[#This Row],[Columna1]],""))</f>
        <v/>
      </c>
      <c r="K109" s="55" t="str">
        <f>IF(Tabla20[[#This Row],[TIPO]]="Temporales",_xlfn.XLOOKUP(Tabla20[[#This Row],[NOMBRE Y APELLIDO]],TBLFECHAS[NOMBRE Y APELLIDO],TBLFECHAS[DESDE]),"")</f>
        <v/>
      </c>
      <c r="L109" s="55" t="str">
        <f>IF(Tabla20[[#This Row],[TIPO]]="Temporales",_xlfn.XLOOKUP(Tabla20[[#This Row],[NOMBRE Y APELLIDO]],TBLFECHAS[NOMBRE Y APELLIDO],TBLFECHAS[HASTA]),"")</f>
        <v/>
      </c>
      <c r="M109" s="58">
        <v>45000</v>
      </c>
      <c r="N109" s="61">
        <v>0</v>
      </c>
      <c r="O109" s="61">
        <v>1368</v>
      </c>
      <c r="P109" s="61">
        <v>1291.5</v>
      </c>
      <c r="Q109" s="61">
        <f>Tabla20[[#This Row],[sbruto]]-SUM(Tabla20[[#This Row],[ISR]:[AFP]])-Tabla20[[#This Row],[sneto]]</f>
        <v>6457.8499999999985</v>
      </c>
      <c r="R109" s="61">
        <v>35882.65</v>
      </c>
      <c r="S109" s="45" t="str">
        <f>_xlfn.XLOOKUP(Tabla20[[#This Row],[cedula]],TMODELO[Numero Documento],TMODELO[gen])</f>
        <v>M</v>
      </c>
      <c r="T109" s="49" t="str">
        <f>_xlfn.XLOOKUP(Tabla20[[#This Row],[cedula]],TMODELO[Numero Documento],TMODELO[Lugar Funciones Codigo])</f>
        <v>01.83.00.00.00.20</v>
      </c>
    </row>
    <row r="110" spans="1:20">
      <c r="A110" s="57" t="s">
        <v>3113</v>
      </c>
      <c r="B110" s="57" t="s">
        <v>3145</v>
      </c>
      <c r="C110" s="57" t="s">
        <v>3158</v>
      </c>
      <c r="D110" s="57" t="s">
        <v>1512</v>
      </c>
      <c r="E110" s="57" t="str">
        <f>_xlfn.XLOOKUP(Tabla20[[#This Row],[cedula]],TMODELO[Numero Documento],TMODELO[Empleado])</f>
        <v>SANTA VICTORIA CEDEÑO LIRIANO</v>
      </c>
      <c r="F110" s="57" t="s">
        <v>832</v>
      </c>
      <c r="G110" s="57" t="str">
        <f>_xlfn.XLOOKUP(Tabla20[[#This Row],[cedula]],TMODELO[Numero Documento],TMODELO[Lugar Funciones])</f>
        <v>PATRONATO CIUDAD COLONIAL</v>
      </c>
      <c r="H110" s="57" t="str">
        <f>_xlfn.XLOOKUP(Tabla20[[#This Row],[cedula]],TCARRERA[CEDULA],TCARRERA[CATEGORIA DEL SERVIDOR],"")</f>
        <v>CARRERA ADMINISTRATIVA</v>
      </c>
      <c r="I110" s="65"/>
      <c r="J110" s="50" t="str">
        <f>IF(Tabla20[[#This Row],[CARRERA]]&lt;&gt;"",Tabla20[[#This Row],[CARRERA]],IF(Tabla20[[#This Row],[Columna1]]&lt;&gt;"",Tabla20[[#This Row],[Columna1]],""))</f>
        <v>CARRERA ADMINISTRATIVA</v>
      </c>
      <c r="K110" s="54" t="str">
        <f>IF(Tabla20[[#This Row],[TIPO]]="Temporales",_xlfn.XLOOKUP(Tabla20[[#This Row],[NOMBRE Y APELLIDO]],TBLFECHAS[NOMBRE Y APELLIDO],TBLFECHAS[DESDE]),"")</f>
        <v/>
      </c>
      <c r="L110" s="54" t="str">
        <f>IF(Tabla20[[#This Row],[TIPO]]="Temporales",_xlfn.XLOOKUP(Tabla20[[#This Row],[NOMBRE Y APELLIDO]],TBLFECHAS[NOMBRE Y APELLIDO],TBLFECHAS[HASTA]),"")</f>
        <v/>
      </c>
      <c r="M110" s="58">
        <v>50000</v>
      </c>
      <c r="N110" s="60">
        <v>1854</v>
      </c>
      <c r="O110" s="59">
        <v>1520</v>
      </c>
      <c r="P110" s="59">
        <v>1435</v>
      </c>
      <c r="Q110" s="59">
        <f>Tabla20[[#This Row],[sbruto]]-SUM(Tabla20[[#This Row],[ISR]:[AFP]])-Tabla20[[#This Row],[sneto]]</f>
        <v>1621</v>
      </c>
      <c r="R110" s="59">
        <v>43570</v>
      </c>
      <c r="S110" s="45" t="str">
        <f>_xlfn.XLOOKUP(Tabla20[[#This Row],[cedula]],TMODELO[Numero Documento],TMODELO[gen])</f>
        <v>F</v>
      </c>
      <c r="T110" s="49" t="str">
        <f>_xlfn.XLOOKUP(Tabla20[[#This Row],[cedula]],TMODELO[Numero Documento],TMODELO[Lugar Funciones Codigo])</f>
        <v>01.83.00.00.00.21</v>
      </c>
    </row>
    <row r="111" spans="1:20">
      <c r="A111" s="57" t="s">
        <v>3113</v>
      </c>
      <c r="B111" s="57" t="s">
        <v>3145</v>
      </c>
      <c r="C111" s="57" t="s">
        <v>3158</v>
      </c>
      <c r="D111" s="57" t="s">
        <v>2570</v>
      </c>
      <c r="E111" s="57" t="str">
        <f>_xlfn.XLOOKUP(Tabla20[[#This Row],[cedula]],TMODELO[Numero Documento],TMODELO[Empleado])</f>
        <v>YOVANNY CESPEDES TURBI</v>
      </c>
      <c r="F111" s="57" t="s">
        <v>274</v>
      </c>
      <c r="G111" s="57" t="str">
        <f>_xlfn.XLOOKUP(Tabla20[[#This Row],[cedula]],TMODELO[Numero Documento],TMODELO[Lugar Funciones])</f>
        <v>PATRONATO CIUDAD COLONIAL</v>
      </c>
      <c r="H111" s="57" t="str">
        <f>_xlfn.XLOOKUP(Tabla20[[#This Row],[cedula]],TCARRERA[CEDULA],TCARRERA[CATEGORIA DEL SERVIDOR],"")</f>
        <v/>
      </c>
      <c r="I111" s="65"/>
      <c r="J111" s="41" t="str">
        <f>IF(Tabla20[[#This Row],[CARRERA]]&lt;&gt;"",Tabla20[[#This Row],[CARRERA]],IF(Tabla20[[#This Row],[Columna1]]&lt;&gt;"",Tabla20[[#This Row],[Columna1]],""))</f>
        <v/>
      </c>
      <c r="K111" s="55" t="str">
        <f>IF(Tabla20[[#This Row],[TIPO]]="Temporales",_xlfn.XLOOKUP(Tabla20[[#This Row],[NOMBRE Y APELLIDO]],TBLFECHAS[NOMBRE Y APELLIDO],TBLFECHAS[DESDE]),"")</f>
        <v/>
      </c>
      <c r="L111" s="55" t="str">
        <f>IF(Tabla20[[#This Row],[TIPO]]="Temporales",_xlfn.XLOOKUP(Tabla20[[#This Row],[NOMBRE Y APELLIDO]],TBLFECHAS[NOMBRE Y APELLIDO],TBLFECHAS[HASTA]),"")</f>
        <v/>
      </c>
      <c r="M111" s="58">
        <v>35000</v>
      </c>
      <c r="N111" s="61">
        <v>0</v>
      </c>
      <c r="O111" s="59">
        <v>1064</v>
      </c>
      <c r="P111" s="59">
        <v>1004.5</v>
      </c>
      <c r="Q111" s="59">
        <f>Tabla20[[#This Row],[sbruto]]-SUM(Tabla20[[#This Row],[ISR]:[AFP]])-Tabla20[[#This Row],[sneto]]</f>
        <v>75</v>
      </c>
      <c r="R111" s="59">
        <v>32856.5</v>
      </c>
      <c r="S111" s="45" t="str">
        <f>_xlfn.XLOOKUP(Tabla20[[#This Row],[cedula]],TMODELO[Numero Documento],TMODELO[gen])</f>
        <v>M</v>
      </c>
      <c r="T111" s="49" t="str">
        <f>_xlfn.XLOOKUP(Tabla20[[#This Row],[cedula]],TMODELO[Numero Documento],TMODELO[Lugar Funciones Codigo])</f>
        <v>01.83.00.00.00.21</v>
      </c>
    </row>
    <row r="112" spans="1:20">
      <c r="A112" s="57" t="s">
        <v>3113</v>
      </c>
      <c r="B112" s="57" t="s">
        <v>3145</v>
      </c>
      <c r="C112" s="57" t="s">
        <v>3158</v>
      </c>
      <c r="D112" s="57" t="s">
        <v>1505</v>
      </c>
      <c r="E112" s="57" t="str">
        <f>_xlfn.XLOOKUP(Tabla20[[#This Row],[cedula]],TMODELO[Numero Documento],TMODELO[Empleado])</f>
        <v>RAMONA GRACIELA PANIAGUA ALVAREZ</v>
      </c>
      <c r="F112" s="57" t="s">
        <v>629</v>
      </c>
      <c r="G112" s="57" t="str">
        <f>_xlfn.XLOOKUP(Tabla20[[#This Row],[cedula]],TMODELO[Numero Documento],TMODELO[Lugar Funciones])</f>
        <v>PATRONATO CIUDAD COLONIAL</v>
      </c>
      <c r="H112" s="57" t="str">
        <f>_xlfn.XLOOKUP(Tabla20[[#This Row],[cedula]],TCARRERA[CEDULA],TCARRERA[CATEGORIA DEL SERVIDOR],"")</f>
        <v>CARRERA ADMINISTRATIVA</v>
      </c>
      <c r="I112" s="65"/>
      <c r="J112" s="41" t="str">
        <f>IF(Tabla20[[#This Row],[CARRERA]]&lt;&gt;"",Tabla20[[#This Row],[CARRERA]],IF(Tabla20[[#This Row],[Columna1]]&lt;&gt;"",Tabla20[[#This Row],[Columna1]],""))</f>
        <v>CARRERA ADMINISTRATIVA</v>
      </c>
      <c r="K112" s="55" t="str">
        <f>IF(Tabla20[[#This Row],[TIPO]]="Temporales",_xlfn.XLOOKUP(Tabla20[[#This Row],[NOMBRE Y APELLIDO]],TBLFECHAS[NOMBRE Y APELLIDO],TBLFECHAS[DESDE]),"")</f>
        <v/>
      </c>
      <c r="L112" s="55" t="str">
        <f>IF(Tabla20[[#This Row],[TIPO]]="Temporales",_xlfn.XLOOKUP(Tabla20[[#This Row],[NOMBRE Y APELLIDO]],TBLFECHAS[NOMBRE Y APELLIDO],TBLFECHAS[HASTA]),"")</f>
        <v/>
      </c>
      <c r="M112" s="58">
        <v>26250</v>
      </c>
      <c r="N112" s="59">
        <v>0</v>
      </c>
      <c r="O112" s="59">
        <v>798</v>
      </c>
      <c r="P112" s="59">
        <v>753.38</v>
      </c>
      <c r="Q112" s="59">
        <f>Tabla20[[#This Row],[sbruto]]-SUM(Tabla20[[#This Row],[ISR]:[AFP]])-Tabla20[[#This Row],[sneto]]</f>
        <v>75</v>
      </c>
      <c r="R112" s="59">
        <v>24623.62</v>
      </c>
      <c r="S112" s="48" t="str">
        <f>_xlfn.XLOOKUP(Tabla20[[#This Row],[cedula]],TMODELO[Numero Documento],TMODELO[gen])</f>
        <v>F</v>
      </c>
      <c r="T112" s="49" t="str">
        <f>_xlfn.XLOOKUP(Tabla20[[#This Row],[cedula]],TMODELO[Numero Documento],TMODELO[Lugar Funciones Codigo])</f>
        <v>01.83.00.00.00.21</v>
      </c>
    </row>
    <row r="113" spans="1:20">
      <c r="A113" s="57" t="s">
        <v>3113</v>
      </c>
      <c r="B113" s="57" t="s">
        <v>3145</v>
      </c>
      <c r="C113" s="57" t="s">
        <v>3158</v>
      </c>
      <c r="D113" s="57" t="s">
        <v>1506</v>
      </c>
      <c r="E113" s="57" t="str">
        <f>_xlfn.XLOOKUP(Tabla20[[#This Row],[cedula]],TMODELO[Numero Documento],TMODELO[Empleado])</f>
        <v>RAMONA SANCHEZ PEREZ</v>
      </c>
      <c r="F113" s="57" t="s">
        <v>1269</v>
      </c>
      <c r="G113" s="57" t="str">
        <f>_xlfn.XLOOKUP(Tabla20[[#This Row],[cedula]],TMODELO[Numero Documento],TMODELO[Lugar Funciones])</f>
        <v>PATRONATO CIUDAD COLONIAL</v>
      </c>
      <c r="H113" s="57" t="str">
        <f>_xlfn.XLOOKUP(Tabla20[[#This Row],[cedula]],TCARRERA[CEDULA],TCARRERA[CATEGORIA DEL SERVIDOR],"")</f>
        <v>CARRERA ADMINISTRATIVA</v>
      </c>
      <c r="I113" s="65"/>
      <c r="J113" s="50" t="str">
        <f>IF(Tabla20[[#This Row],[CARRERA]]&lt;&gt;"",Tabla20[[#This Row],[CARRERA]],IF(Tabla20[[#This Row],[Columna1]]&lt;&gt;"",Tabla20[[#This Row],[Columna1]],""))</f>
        <v>CARRERA ADMINISTRATIVA</v>
      </c>
      <c r="K113" s="54" t="str">
        <f>IF(Tabla20[[#This Row],[TIPO]]="Temporales",_xlfn.XLOOKUP(Tabla20[[#This Row],[NOMBRE Y APELLIDO]],TBLFECHAS[NOMBRE Y APELLIDO],TBLFECHAS[DESDE]),"")</f>
        <v/>
      </c>
      <c r="L113" s="54" t="str">
        <f>IF(Tabla20[[#This Row],[TIPO]]="Temporales",_xlfn.XLOOKUP(Tabla20[[#This Row],[NOMBRE Y APELLIDO]],TBLFECHAS[NOMBRE Y APELLIDO],TBLFECHAS[HASTA]),"")</f>
        <v/>
      </c>
      <c r="M113" s="58">
        <v>25391.65</v>
      </c>
      <c r="N113" s="59">
        <v>0</v>
      </c>
      <c r="O113" s="59">
        <v>771.91</v>
      </c>
      <c r="P113" s="59">
        <v>728.74</v>
      </c>
      <c r="Q113" s="59">
        <f>Tabla20[[#This Row],[sbruto]]-SUM(Tabla20[[#This Row],[ISR]:[AFP]])-Tabla20[[#This Row],[sneto]]</f>
        <v>75</v>
      </c>
      <c r="R113" s="59">
        <v>23816</v>
      </c>
      <c r="S113" s="48" t="str">
        <f>_xlfn.XLOOKUP(Tabla20[[#This Row],[cedula]],TMODELO[Numero Documento],TMODELO[gen])</f>
        <v>F</v>
      </c>
      <c r="T113" s="49" t="str">
        <f>_xlfn.XLOOKUP(Tabla20[[#This Row],[cedula]],TMODELO[Numero Documento],TMODELO[Lugar Funciones Codigo])</f>
        <v>01.83.00.00.00.21</v>
      </c>
    </row>
    <row r="114" spans="1:20">
      <c r="A114" s="57" t="s">
        <v>3113</v>
      </c>
      <c r="B114" s="57" t="s">
        <v>3145</v>
      </c>
      <c r="C114" s="57" t="s">
        <v>3158</v>
      </c>
      <c r="D114" s="57" t="s">
        <v>1466</v>
      </c>
      <c r="E114" s="57" t="str">
        <f>_xlfn.XLOOKUP(Tabla20[[#This Row],[cedula]],TMODELO[Numero Documento],TMODELO[Empleado])</f>
        <v>LIGIA MARIA GENAO GOMEZ</v>
      </c>
      <c r="F114" s="57" t="s">
        <v>825</v>
      </c>
      <c r="G114" s="57" t="str">
        <f>_xlfn.XLOOKUP(Tabla20[[#This Row],[cedula]],TMODELO[Numero Documento],TMODELO[Lugar Funciones])</f>
        <v>PATRONATO CIUDAD COLONIAL</v>
      </c>
      <c r="H114" s="57" t="str">
        <f>_xlfn.XLOOKUP(Tabla20[[#This Row],[cedula]],TCARRERA[CEDULA],TCARRERA[CATEGORIA DEL SERVIDOR],"")</f>
        <v>CARRERA ADMINISTRATIVA</v>
      </c>
      <c r="I114" s="65"/>
      <c r="J114" s="41" t="str">
        <f>IF(Tabla20[[#This Row],[CARRERA]]&lt;&gt;"",Tabla20[[#This Row],[CARRERA]],IF(Tabla20[[#This Row],[Columna1]]&lt;&gt;"",Tabla20[[#This Row],[Columna1]],""))</f>
        <v>CARRERA ADMINISTRATIVA</v>
      </c>
      <c r="K114" s="55" t="str">
        <f>IF(Tabla20[[#This Row],[TIPO]]="Temporales",_xlfn.XLOOKUP(Tabla20[[#This Row],[NOMBRE Y APELLIDO]],TBLFECHAS[NOMBRE Y APELLIDO],TBLFECHAS[DESDE]),"")</f>
        <v/>
      </c>
      <c r="L114" s="55" t="str">
        <f>IF(Tabla20[[#This Row],[TIPO]]="Temporales",_xlfn.XLOOKUP(Tabla20[[#This Row],[NOMBRE Y APELLIDO]],TBLFECHAS[NOMBRE Y APELLIDO],TBLFECHAS[HASTA]),"")</f>
        <v/>
      </c>
      <c r="M114" s="58">
        <v>21850.63</v>
      </c>
      <c r="N114" s="61">
        <v>0</v>
      </c>
      <c r="O114" s="59">
        <v>664.26</v>
      </c>
      <c r="P114" s="59">
        <v>627.11</v>
      </c>
      <c r="Q114" s="59">
        <f>Tabla20[[#This Row],[sbruto]]-SUM(Tabla20[[#This Row],[ISR]:[AFP]])-Tabla20[[#This Row],[sneto]]</f>
        <v>1076.5200000000004</v>
      </c>
      <c r="R114" s="59">
        <v>19482.740000000002</v>
      </c>
      <c r="S114" s="45" t="str">
        <f>_xlfn.XLOOKUP(Tabla20[[#This Row],[cedula]],TMODELO[Numero Documento],TMODELO[gen])</f>
        <v>F</v>
      </c>
      <c r="T114" s="49" t="str">
        <f>_xlfn.XLOOKUP(Tabla20[[#This Row],[cedula]],TMODELO[Numero Documento],TMODELO[Lugar Funciones Codigo])</f>
        <v>01.83.00.00.00.21</v>
      </c>
    </row>
    <row r="115" spans="1:20">
      <c r="A115" s="57" t="s">
        <v>3113</v>
      </c>
      <c r="B115" s="57" t="s">
        <v>3145</v>
      </c>
      <c r="C115" s="57" t="s">
        <v>3158</v>
      </c>
      <c r="D115" s="57" t="s">
        <v>1427</v>
      </c>
      <c r="E115" s="57" t="str">
        <f>_xlfn.XLOOKUP(Tabla20[[#This Row],[cedula]],TMODELO[Numero Documento],TMODELO[Empleado])</f>
        <v>CARMEN LUISA ALMONTE MOYA</v>
      </c>
      <c r="F115" s="57" t="s">
        <v>10</v>
      </c>
      <c r="G115" s="57" t="str">
        <f>_xlfn.XLOOKUP(Tabla20[[#This Row],[cedula]],TMODELO[Numero Documento],TMODELO[Lugar Funciones])</f>
        <v>PATRONATO CIUDAD COLONIAL</v>
      </c>
      <c r="H115" s="57" t="str">
        <f>_xlfn.XLOOKUP(Tabla20[[#This Row],[cedula]],TCARRERA[CEDULA],TCARRERA[CATEGORIA DEL SERVIDOR],"")</f>
        <v>CARRERA ADMINISTRATIVA</v>
      </c>
      <c r="I115" s="65"/>
      <c r="J115" s="41" t="str">
        <f>IF(Tabla20[[#This Row],[CARRERA]]&lt;&gt;"",Tabla20[[#This Row],[CARRERA]],IF(Tabla20[[#This Row],[Columna1]]&lt;&gt;"",Tabla20[[#This Row],[Columna1]],""))</f>
        <v>CARRERA ADMINISTRATIVA</v>
      </c>
      <c r="K115" s="55" t="str">
        <f>IF(Tabla20[[#This Row],[TIPO]]="Temporales",_xlfn.XLOOKUP(Tabla20[[#This Row],[NOMBRE Y APELLIDO]],TBLFECHAS[NOMBRE Y APELLIDO],TBLFECHAS[DESDE]),"")</f>
        <v/>
      </c>
      <c r="L115" s="55" t="str">
        <f>IF(Tabla20[[#This Row],[TIPO]]="Temporales",_xlfn.XLOOKUP(Tabla20[[#This Row],[NOMBRE Y APELLIDO]],TBLFECHAS[NOMBRE Y APELLIDO],TBLFECHAS[HASTA]),"")</f>
        <v/>
      </c>
      <c r="M115" s="58">
        <v>20900.61</v>
      </c>
      <c r="N115" s="62">
        <v>0</v>
      </c>
      <c r="O115" s="59">
        <v>635.38</v>
      </c>
      <c r="P115" s="59">
        <v>599.85</v>
      </c>
      <c r="Q115" s="59">
        <f>Tabla20[[#This Row],[sbruto]]-SUM(Tabla20[[#This Row],[ISR]:[AFP]])-Tabla20[[#This Row],[sneto]]</f>
        <v>5711.3200000000015</v>
      </c>
      <c r="R115" s="59">
        <v>13954.06</v>
      </c>
      <c r="S115" s="45" t="str">
        <f>_xlfn.XLOOKUP(Tabla20[[#This Row],[cedula]],TMODELO[Numero Documento],TMODELO[gen])</f>
        <v>F</v>
      </c>
      <c r="T115" s="49" t="str">
        <f>_xlfn.XLOOKUP(Tabla20[[#This Row],[cedula]],TMODELO[Numero Documento],TMODELO[Lugar Funciones Codigo])</f>
        <v>01.83.00.00.00.21</v>
      </c>
    </row>
    <row r="116" spans="1:20">
      <c r="A116" s="57" t="s">
        <v>3113</v>
      </c>
      <c r="B116" s="57" t="s">
        <v>3145</v>
      </c>
      <c r="C116" s="57" t="s">
        <v>3158</v>
      </c>
      <c r="D116" s="57" t="s">
        <v>1500</v>
      </c>
      <c r="E116" s="57" t="str">
        <f>_xlfn.XLOOKUP(Tabla20[[#This Row],[cedula]],TMODELO[Numero Documento],TMODELO[Empleado])</f>
        <v>PEDRO DIAZ</v>
      </c>
      <c r="F116" s="57" t="s">
        <v>827</v>
      </c>
      <c r="G116" s="57" t="str">
        <f>_xlfn.XLOOKUP(Tabla20[[#This Row],[cedula]],TMODELO[Numero Documento],TMODELO[Lugar Funciones])</f>
        <v>PATRONATO CIUDAD COLONIAL</v>
      </c>
      <c r="H116" s="57" t="str">
        <f>_xlfn.XLOOKUP(Tabla20[[#This Row],[cedula]],TCARRERA[CEDULA],TCARRERA[CATEGORIA DEL SERVIDOR],"")</f>
        <v>CARRERA ADMINISTRATIVA</v>
      </c>
      <c r="I116" s="65"/>
      <c r="J116" s="41" t="str">
        <f>IF(Tabla20[[#This Row],[CARRERA]]&lt;&gt;"",Tabla20[[#This Row],[CARRERA]],IF(Tabla20[[#This Row],[Columna1]]&lt;&gt;"",Tabla20[[#This Row],[Columna1]],""))</f>
        <v>CARRERA ADMINISTRATIVA</v>
      </c>
      <c r="K116" s="55" t="str">
        <f>IF(Tabla20[[#This Row],[TIPO]]="Temporales",_xlfn.XLOOKUP(Tabla20[[#This Row],[NOMBRE Y APELLIDO]],TBLFECHAS[NOMBRE Y APELLIDO],TBLFECHAS[DESDE]),"")</f>
        <v/>
      </c>
      <c r="L116" s="55" t="str">
        <f>IF(Tabla20[[#This Row],[TIPO]]="Temporales",_xlfn.XLOOKUP(Tabla20[[#This Row],[NOMBRE Y APELLIDO]],TBLFECHAS[NOMBRE Y APELLIDO],TBLFECHAS[HASTA]),"")</f>
        <v/>
      </c>
      <c r="M116" s="58">
        <v>18240.53</v>
      </c>
      <c r="N116" s="61">
        <v>0</v>
      </c>
      <c r="O116" s="59">
        <v>554.51</v>
      </c>
      <c r="P116" s="59">
        <v>523.5</v>
      </c>
      <c r="Q116" s="59">
        <f>Tabla20[[#This Row],[sbruto]]-SUM(Tabla20[[#This Row],[ISR]:[AFP]])-Tabla20[[#This Row],[sneto]]</f>
        <v>375</v>
      </c>
      <c r="R116" s="59">
        <v>16787.52</v>
      </c>
      <c r="S116" s="48" t="str">
        <f>_xlfn.XLOOKUP(Tabla20[[#This Row],[cedula]],TMODELO[Numero Documento],TMODELO[gen])</f>
        <v>M</v>
      </c>
      <c r="T116" s="49" t="str">
        <f>_xlfn.XLOOKUP(Tabla20[[#This Row],[cedula]],TMODELO[Numero Documento],TMODELO[Lugar Funciones Codigo])</f>
        <v>01.83.00.00.00.21</v>
      </c>
    </row>
    <row r="117" spans="1:20">
      <c r="A117" s="57" t="s">
        <v>3113</v>
      </c>
      <c r="B117" s="57" t="s">
        <v>3145</v>
      </c>
      <c r="C117" s="57" t="s">
        <v>3158</v>
      </c>
      <c r="D117" s="57" t="s">
        <v>1422</v>
      </c>
      <c r="E117" s="57" t="str">
        <f>_xlfn.XLOOKUP(Tabla20[[#This Row],[cedula]],TMODELO[Numero Documento],TMODELO[Empleado])</f>
        <v>CANDIDA PAULINA SANCHEZ ALVAREZ DE SANTANA</v>
      </c>
      <c r="F117" s="57" t="s">
        <v>821</v>
      </c>
      <c r="G117" s="57" t="str">
        <f>_xlfn.XLOOKUP(Tabla20[[#This Row],[cedula]],TMODELO[Numero Documento],TMODELO[Lugar Funciones])</f>
        <v>PATRONATO CIUDAD COLONIAL</v>
      </c>
      <c r="H117" s="57" t="str">
        <f>_xlfn.XLOOKUP(Tabla20[[#This Row],[cedula]],TCARRERA[CEDULA],TCARRERA[CATEGORIA DEL SERVIDOR],"")</f>
        <v>CARRERA ADMINISTRATIVA</v>
      </c>
      <c r="I117" s="65"/>
      <c r="J117" s="41" t="str">
        <f>IF(Tabla20[[#This Row],[CARRERA]]&lt;&gt;"",Tabla20[[#This Row],[CARRERA]],IF(Tabla20[[#This Row],[Columna1]]&lt;&gt;"",Tabla20[[#This Row],[Columna1]],""))</f>
        <v>CARRERA ADMINISTRATIVA</v>
      </c>
      <c r="K117" s="55" t="str">
        <f>IF(Tabla20[[#This Row],[TIPO]]="Temporales",_xlfn.XLOOKUP(Tabla20[[#This Row],[NOMBRE Y APELLIDO]],TBLFECHAS[NOMBRE Y APELLIDO],TBLFECHAS[DESDE]),"")</f>
        <v/>
      </c>
      <c r="L117" s="55" t="str">
        <f>IF(Tabla20[[#This Row],[TIPO]]="Temporales",_xlfn.XLOOKUP(Tabla20[[#This Row],[NOMBRE Y APELLIDO]],TBLFECHAS[NOMBRE Y APELLIDO],TBLFECHAS[HASTA]),"")</f>
        <v/>
      </c>
      <c r="M117" s="58">
        <v>14550.36</v>
      </c>
      <c r="N117" s="60">
        <v>0</v>
      </c>
      <c r="O117" s="59">
        <v>442.33</v>
      </c>
      <c r="P117" s="59">
        <v>417.6</v>
      </c>
      <c r="Q117" s="59">
        <f>Tabla20[[#This Row],[sbruto]]-SUM(Tabla20[[#This Row],[ISR]:[AFP]])-Tabla20[[#This Row],[sneto]]</f>
        <v>2621</v>
      </c>
      <c r="R117" s="59">
        <v>11069.43</v>
      </c>
      <c r="S117" s="45" t="str">
        <f>_xlfn.XLOOKUP(Tabla20[[#This Row],[cedula]],TMODELO[Numero Documento],TMODELO[gen])</f>
        <v>F</v>
      </c>
      <c r="T117" s="49" t="str">
        <f>_xlfn.XLOOKUP(Tabla20[[#This Row],[cedula]],TMODELO[Numero Documento],TMODELO[Lugar Funciones Codigo])</f>
        <v>01.83.00.00.00.21</v>
      </c>
    </row>
    <row r="118" spans="1:20">
      <c r="A118" s="57" t="s">
        <v>3113</v>
      </c>
      <c r="B118" s="57" t="s">
        <v>3145</v>
      </c>
      <c r="C118" s="57" t="s">
        <v>3158</v>
      </c>
      <c r="D118" s="57" t="s">
        <v>2390</v>
      </c>
      <c r="E118" s="57" t="str">
        <f>_xlfn.XLOOKUP(Tabla20[[#This Row],[cedula]],TMODELO[Numero Documento],TMODELO[Empleado])</f>
        <v>FARAILDA E DE LAS M MARTINEZ HERNANDEZ</v>
      </c>
      <c r="F118" s="57" t="s">
        <v>823</v>
      </c>
      <c r="G118" s="57" t="str">
        <f>_xlfn.XLOOKUP(Tabla20[[#This Row],[cedula]],TMODELO[Numero Documento],TMODELO[Lugar Funciones])</f>
        <v>PATRONATO CIUDAD COLONIAL</v>
      </c>
      <c r="H118" s="57" t="str">
        <f>_xlfn.XLOOKUP(Tabla20[[#This Row],[cedula]],TCARRERA[CEDULA],TCARRERA[CATEGORIA DEL SERVIDOR],"")</f>
        <v/>
      </c>
      <c r="I118" s="65"/>
      <c r="J118" s="41" t="str">
        <f>IF(Tabla20[[#This Row],[CARRERA]]&lt;&gt;"",Tabla20[[#This Row],[CARRERA]],IF(Tabla20[[#This Row],[Columna1]]&lt;&gt;"",Tabla20[[#This Row],[Columna1]],""))</f>
        <v/>
      </c>
      <c r="K118" s="55" t="str">
        <f>IF(Tabla20[[#This Row],[TIPO]]="Temporales",_xlfn.XLOOKUP(Tabla20[[#This Row],[NOMBRE Y APELLIDO]],TBLFECHAS[NOMBRE Y APELLIDO],TBLFECHAS[DESDE]),"")</f>
        <v/>
      </c>
      <c r="L118" s="55" t="str">
        <f>IF(Tabla20[[#This Row],[TIPO]]="Temporales",_xlfn.XLOOKUP(Tabla20[[#This Row],[NOMBRE Y APELLIDO]],TBLFECHAS[NOMBRE Y APELLIDO],TBLFECHAS[HASTA]),"")</f>
        <v/>
      </c>
      <c r="M118" s="58">
        <v>13300.39</v>
      </c>
      <c r="N118" s="63">
        <v>0</v>
      </c>
      <c r="O118" s="59">
        <v>404.33</v>
      </c>
      <c r="P118" s="59">
        <v>381.72</v>
      </c>
      <c r="Q118" s="59">
        <f>Tabla20[[#This Row],[sbruto]]-SUM(Tabla20[[#This Row],[ISR]:[AFP]])-Tabla20[[#This Row],[sneto]]</f>
        <v>820.01000000000022</v>
      </c>
      <c r="R118" s="59">
        <v>11694.33</v>
      </c>
      <c r="S118" s="45" t="str">
        <f>_xlfn.XLOOKUP(Tabla20[[#This Row],[cedula]],TMODELO[Numero Documento],TMODELO[gen])</f>
        <v>F</v>
      </c>
      <c r="T118" s="49" t="str">
        <f>_xlfn.XLOOKUP(Tabla20[[#This Row],[cedula]],TMODELO[Numero Documento],TMODELO[Lugar Funciones Codigo])</f>
        <v>01.83.00.00.00.21</v>
      </c>
    </row>
    <row r="119" spans="1:20">
      <c r="A119" s="57" t="s">
        <v>3113</v>
      </c>
      <c r="B119" s="57" t="s">
        <v>3145</v>
      </c>
      <c r="C119" s="57" t="s">
        <v>3158</v>
      </c>
      <c r="D119" s="57" t="s">
        <v>2534</v>
      </c>
      <c r="E119" s="57" t="str">
        <f>_xlfn.XLOOKUP(Tabla20[[#This Row],[cedula]],TMODELO[Numero Documento],TMODELO[Empleado])</f>
        <v>SAMUEL ENCARNACION</v>
      </c>
      <c r="F119" s="57" t="s">
        <v>159</v>
      </c>
      <c r="G119" s="57" t="str">
        <f>_xlfn.XLOOKUP(Tabla20[[#This Row],[cedula]],TMODELO[Numero Documento],TMODELO[Lugar Funciones])</f>
        <v>PATRONATO CIUDAD COLONIAL</v>
      </c>
      <c r="H119" s="57" t="str">
        <f>_xlfn.XLOOKUP(Tabla20[[#This Row],[cedula]],TCARRERA[CEDULA],TCARRERA[CATEGORIA DEL SERVIDOR],"")</f>
        <v/>
      </c>
      <c r="I119" s="65"/>
      <c r="J119" s="41" t="str">
        <f>IF(Tabla20[[#This Row],[CARRERA]]&lt;&gt;"",Tabla20[[#This Row],[CARRERA]],IF(Tabla20[[#This Row],[Columna1]]&lt;&gt;"",Tabla20[[#This Row],[Columna1]],""))</f>
        <v/>
      </c>
      <c r="K119" s="55" t="str">
        <f>IF(Tabla20[[#This Row],[TIPO]]="Temporales",_xlfn.XLOOKUP(Tabla20[[#This Row],[NOMBRE Y APELLIDO]],TBLFECHAS[NOMBRE Y APELLIDO],TBLFECHAS[DESDE]),"")</f>
        <v/>
      </c>
      <c r="L119" s="55" t="str">
        <f>IF(Tabla20[[#This Row],[TIPO]]="Temporales",_xlfn.XLOOKUP(Tabla20[[#This Row],[NOMBRE Y APELLIDO]],TBLFECHAS[NOMBRE Y APELLIDO],TBLFECHAS[HASTA]),"")</f>
        <v/>
      </c>
      <c r="M119" s="58">
        <v>13110.38</v>
      </c>
      <c r="N119" s="63">
        <v>0</v>
      </c>
      <c r="O119" s="59">
        <v>398.56</v>
      </c>
      <c r="P119" s="59">
        <v>376.27</v>
      </c>
      <c r="Q119" s="59">
        <f>Tabla20[[#This Row],[sbruto]]-SUM(Tabla20[[#This Row],[ISR]:[AFP]])-Tabla20[[#This Row],[sneto]]</f>
        <v>975</v>
      </c>
      <c r="R119" s="59">
        <v>11360.55</v>
      </c>
      <c r="S119" s="45" t="str">
        <f>_xlfn.XLOOKUP(Tabla20[[#This Row],[cedula]],TMODELO[Numero Documento],TMODELO[gen])</f>
        <v>M</v>
      </c>
      <c r="T119" s="49" t="str">
        <f>_xlfn.XLOOKUP(Tabla20[[#This Row],[cedula]],TMODELO[Numero Documento],TMODELO[Lugar Funciones Codigo])</f>
        <v>01.83.00.00.00.21</v>
      </c>
    </row>
    <row r="120" spans="1:20">
      <c r="A120" s="57" t="s">
        <v>3113</v>
      </c>
      <c r="B120" s="57" t="s">
        <v>3145</v>
      </c>
      <c r="C120" s="57" t="s">
        <v>3158</v>
      </c>
      <c r="D120" s="57" t="s">
        <v>1515</v>
      </c>
      <c r="E120" s="57" t="str">
        <f>_xlfn.XLOOKUP(Tabla20[[#This Row],[cedula]],TMODELO[Numero Documento],TMODELO[Empleado])</f>
        <v>SOLANYI ALTAGRACIA CRESPI MEJIA</v>
      </c>
      <c r="F120" s="57" t="s">
        <v>10</v>
      </c>
      <c r="G120" s="57" t="str">
        <f>_xlfn.XLOOKUP(Tabla20[[#This Row],[cedula]],TMODELO[Numero Documento],TMODELO[Lugar Funciones])</f>
        <v>PATRONATO CIUDAD COLONIAL</v>
      </c>
      <c r="H120" s="57" t="str">
        <f>_xlfn.XLOOKUP(Tabla20[[#This Row],[cedula]],TCARRERA[CEDULA],TCARRERA[CATEGORIA DEL SERVIDOR],"")</f>
        <v>CARRERA ADMINISTRATIVA</v>
      </c>
      <c r="I120" s="65"/>
      <c r="J120" s="41" t="str">
        <f>IF(Tabla20[[#This Row],[CARRERA]]&lt;&gt;"",Tabla20[[#This Row],[CARRERA]],IF(Tabla20[[#This Row],[Columna1]]&lt;&gt;"",Tabla20[[#This Row],[Columna1]],""))</f>
        <v>CARRERA ADMINISTRATIVA</v>
      </c>
      <c r="K120" s="55" t="str">
        <f>IF(Tabla20[[#This Row],[TIPO]]="Temporales",_xlfn.XLOOKUP(Tabla20[[#This Row],[NOMBRE Y APELLIDO]],TBLFECHAS[NOMBRE Y APELLIDO],TBLFECHAS[DESDE]),"")</f>
        <v/>
      </c>
      <c r="L120" s="55" t="str">
        <f>IF(Tabla20[[#This Row],[TIPO]]="Temporales",_xlfn.XLOOKUP(Tabla20[[#This Row],[NOMBRE Y APELLIDO]],TBLFECHAS[NOMBRE Y APELLIDO],TBLFECHAS[HASTA]),"")</f>
        <v/>
      </c>
      <c r="M120" s="58">
        <v>12350.36</v>
      </c>
      <c r="N120" s="61">
        <v>0</v>
      </c>
      <c r="O120" s="59">
        <v>375.45</v>
      </c>
      <c r="P120" s="59">
        <v>354.46</v>
      </c>
      <c r="Q120" s="59">
        <f>Tabla20[[#This Row],[sbruto]]-SUM(Tabla20[[#This Row],[ISR]:[AFP]])-Tabla20[[#This Row],[sneto]]</f>
        <v>1425.1200000000008</v>
      </c>
      <c r="R120" s="59">
        <v>10195.33</v>
      </c>
      <c r="S120" s="45" t="str">
        <f>_xlfn.XLOOKUP(Tabla20[[#This Row],[cedula]],TMODELO[Numero Documento],TMODELO[gen])</f>
        <v>F</v>
      </c>
      <c r="T120" s="49" t="str">
        <f>_xlfn.XLOOKUP(Tabla20[[#This Row],[cedula]],TMODELO[Numero Documento],TMODELO[Lugar Funciones Codigo])</f>
        <v>01.83.00.00.00.21</v>
      </c>
    </row>
    <row r="121" spans="1:20">
      <c r="A121" s="57" t="s">
        <v>3113</v>
      </c>
      <c r="B121" s="57" t="s">
        <v>3145</v>
      </c>
      <c r="C121" s="57" t="s">
        <v>3158</v>
      </c>
      <c r="D121" s="57" t="s">
        <v>2551</v>
      </c>
      <c r="E121" s="57" t="str">
        <f>_xlfn.XLOOKUP(Tabla20[[#This Row],[cedula]],TMODELO[Numero Documento],TMODELO[Empleado])</f>
        <v>VICTOR MANUEL GUIGNI ALMONTE</v>
      </c>
      <c r="F121" s="57" t="s">
        <v>835</v>
      </c>
      <c r="G121" s="57" t="str">
        <f>_xlfn.XLOOKUP(Tabla20[[#This Row],[cedula]],TMODELO[Numero Documento],TMODELO[Lugar Funciones])</f>
        <v>PATRONATO CIUDAD COLONIAL</v>
      </c>
      <c r="H121" s="57" t="str">
        <f>_xlfn.XLOOKUP(Tabla20[[#This Row],[cedula]],TCARRERA[CEDULA],TCARRERA[CATEGORIA DEL SERVIDOR],"")</f>
        <v/>
      </c>
      <c r="I121" s="65"/>
      <c r="J121" s="41" t="str">
        <f>IF(Tabla20[[#This Row],[CARRERA]]&lt;&gt;"",Tabla20[[#This Row],[CARRERA]],IF(Tabla20[[#This Row],[Columna1]]&lt;&gt;"",Tabla20[[#This Row],[Columna1]],""))</f>
        <v/>
      </c>
      <c r="K121" s="55" t="str">
        <f>IF(Tabla20[[#This Row],[TIPO]]="Temporales",_xlfn.XLOOKUP(Tabla20[[#This Row],[NOMBRE Y APELLIDO]],TBLFECHAS[NOMBRE Y APELLIDO],TBLFECHAS[DESDE]),"")</f>
        <v/>
      </c>
      <c r="L121" s="55" t="str">
        <f>IF(Tabla20[[#This Row],[TIPO]]="Temporales",_xlfn.XLOOKUP(Tabla20[[#This Row],[NOMBRE Y APELLIDO]],TBLFECHAS[NOMBRE Y APELLIDO],TBLFECHAS[HASTA]),"")</f>
        <v/>
      </c>
      <c r="M121" s="58">
        <v>11400.33</v>
      </c>
      <c r="N121" s="63">
        <v>0</v>
      </c>
      <c r="O121" s="59">
        <v>346.57</v>
      </c>
      <c r="P121" s="59">
        <v>327.19</v>
      </c>
      <c r="Q121" s="59">
        <f>Tabla20[[#This Row],[sbruto]]-SUM(Tabla20[[#This Row],[ISR]:[AFP]])-Tabla20[[#This Row],[sneto]]</f>
        <v>463.01000000000022</v>
      </c>
      <c r="R121" s="59">
        <v>10263.56</v>
      </c>
      <c r="S121" s="45" t="str">
        <f>_xlfn.XLOOKUP(Tabla20[[#This Row],[cedula]],TMODELO[Numero Documento],TMODELO[gen])</f>
        <v>M</v>
      </c>
      <c r="T121" s="49" t="str">
        <f>_xlfn.XLOOKUP(Tabla20[[#This Row],[cedula]],TMODELO[Numero Documento],TMODELO[Lugar Funciones Codigo])</f>
        <v>01.83.00.00.00.21</v>
      </c>
    </row>
    <row r="122" spans="1:20">
      <c r="A122" s="57" t="s">
        <v>3113</v>
      </c>
      <c r="B122" s="57" t="s">
        <v>3145</v>
      </c>
      <c r="C122" s="57" t="s">
        <v>3158</v>
      </c>
      <c r="D122" s="57" t="s">
        <v>1421</v>
      </c>
      <c r="E122" s="57" t="str">
        <f>_xlfn.XLOOKUP(Tabla20[[#This Row],[cedula]],TMODELO[Numero Documento],TMODELO[Empleado])</f>
        <v>BURY DAVID BATISTA DIAZ</v>
      </c>
      <c r="F122" s="57" t="s">
        <v>8</v>
      </c>
      <c r="G122" s="57" t="str">
        <f>_xlfn.XLOOKUP(Tabla20[[#This Row],[cedula]],TMODELO[Numero Documento],TMODELO[Lugar Funciones])</f>
        <v>PATRONATO CIUDAD COLONIAL</v>
      </c>
      <c r="H122" s="57" t="str">
        <f>_xlfn.XLOOKUP(Tabla20[[#This Row],[cedula]],TCARRERA[CEDULA],TCARRERA[CATEGORIA DEL SERVIDOR],"")</f>
        <v>CARRERA ADMINISTRATIVA</v>
      </c>
      <c r="I122" s="65"/>
      <c r="J122" s="41" t="str">
        <f>IF(Tabla20[[#This Row],[CARRERA]]&lt;&gt;"",Tabla20[[#This Row],[CARRERA]],IF(Tabla20[[#This Row],[Columna1]]&lt;&gt;"",Tabla20[[#This Row],[Columna1]],""))</f>
        <v>CARRERA ADMINISTRATIVA</v>
      </c>
      <c r="K122" s="55" t="str">
        <f>IF(Tabla20[[#This Row],[TIPO]]="Temporales",_xlfn.XLOOKUP(Tabla20[[#This Row],[NOMBRE Y APELLIDO]],TBLFECHAS[NOMBRE Y APELLIDO],TBLFECHAS[DESDE]),"")</f>
        <v/>
      </c>
      <c r="L122" s="55" t="str">
        <f>IF(Tabla20[[#This Row],[TIPO]]="Temporales",_xlfn.XLOOKUP(Tabla20[[#This Row],[NOMBRE Y APELLIDO]],TBLFECHAS[NOMBRE Y APELLIDO],TBLFECHAS[HASTA]),"")</f>
        <v/>
      </c>
      <c r="M122" s="58">
        <v>10000</v>
      </c>
      <c r="N122" s="63">
        <v>0</v>
      </c>
      <c r="O122" s="59">
        <v>304</v>
      </c>
      <c r="P122" s="59">
        <v>287</v>
      </c>
      <c r="Q122" s="59">
        <f>Tabla20[[#This Row],[sbruto]]-SUM(Tabla20[[#This Row],[ISR]:[AFP]])-Tabla20[[#This Row],[sneto]]</f>
        <v>1425.12</v>
      </c>
      <c r="R122" s="59">
        <v>7983.88</v>
      </c>
      <c r="S122" s="45" t="str">
        <f>_xlfn.XLOOKUP(Tabla20[[#This Row],[cedula]],TMODELO[Numero Documento],TMODELO[gen])</f>
        <v>M</v>
      </c>
      <c r="T122" s="49" t="str">
        <f>_xlfn.XLOOKUP(Tabla20[[#This Row],[cedula]],TMODELO[Numero Documento],TMODELO[Lugar Funciones Codigo])</f>
        <v>01.83.00.00.00.21</v>
      </c>
    </row>
    <row r="123" spans="1:20">
      <c r="A123" s="57" t="s">
        <v>3113</v>
      </c>
      <c r="B123" s="57" t="s">
        <v>3145</v>
      </c>
      <c r="C123" s="57" t="s">
        <v>3155</v>
      </c>
      <c r="D123" s="57" t="s">
        <v>2122</v>
      </c>
      <c r="E123" s="57" t="str">
        <f>_xlfn.XLOOKUP(Tabla20[[#This Row],[cedula]],TMODELO[Numero Documento],TMODELO[Empleado])</f>
        <v>FRANCESCA THAMARA PEÑA MAÑON</v>
      </c>
      <c r="F123" s="57" t="s">
        <v>1673</v>
      </c>
      <c r="G123" s="57" t="str">
        <f>_xlfn.XLOOKUP(Tabla20[[#This Row],[cedula]],TMODELO[Numero Documento],TMODELO[Lugar Funciones])</f>
        <v>DEPARTAMENTO DE PROTOCOLO Y EVENTOS</v>
      </c>
      <c r="H123" s="57" t="str">
        <f>_xlfn.XLOOKUP(Tabla20[[#This Row],[cedula]],TCARRERA[CEDULA],TCARRERA[CATEGORIA DEL SERVIDOR],"")</f>
        <v/>
      </c>
      <c r="I123" s="65"/>
      <c r="J123" s="41" t="str">
        <f>IF(Tabla20[[#This Row],[CARRERA]]&lt;&gt;"",Tabla20[[#This Row],[CARRERA]],IF(Tabla20[[#This Row],[Columna1]]&lt;&gt;"",Tabla20[[#This Row],[Columna1]],""))</f>
        <v/>
      </c>
      <c r="K123" s="55" t="str">
        <f>IF(Tabla20[[#This Row],[TIPO]]="Temporales",_xlfn.XLOOKUP(Tabla20[[#This Row],[NOMBRE Y APELLIDO]],TBLFECHAS[NOMBRE Y APELLIDO],TBLFECHAS[DESDE]),"")</f>
        <v/>
      </c>
      <c r="L123" s="55" t="str">
        <f>IF(Tabla20[[#This Row],[TIPO]]="Temporales",_xlfn.XLOOKUP(Tabla20[[#This Row],[NOMBRE Y APELLIDO]],TBLFECHAS[NOMBRE Y APELLIDO],TBLFECHAS[HASTA]),"")</f>
        <v/>
      </c>
      <c r="M123" s="58">
        <v>145000</v>
      </c>
      <c r="N123" s="63">
        <v>0</v>
      </c>
      <c r="O123" s="59">
        <v>4408</v>
      </c>
      <c r="P123" s="59">
        <v>4161.5</v>
      </c>
      <c r="Q123" s="59">
        <f>Tabla20[[#This Row],[sbruto]]-SUM(Tabla20[[#This Row],[ISR]:[AFP]])-Tabla20[[#This Row],[sneto]]</f>
        <v>25</v>
      </c>
      <c r="R123" s="59">
        <v>136405.5</v>
      </c>
      <c r="S123" s="45" t="str">
        <f>_xlfn.XLOOKUP(Tabla20[[#This Row],[cedula]],TMODELO[Numero Documento],TMODELO[gen])</f>
        <v>F</v>
      </c>
      <c r="T123" s="49" t="str">
        <f>_xlfn.XLOOKUP(Tabla20[[#This Row],[cedula]],TMODELO[Numero Documento],TMODELO[Lugar Funciones Codigo])</f>
        <v>01.83.00.00.00.22</v>
      </c>
    </row>
    <row r="124" spans="1:20">
      <c r="A124" s="57" t="s">
        <v>3113</v>
      </c>
      <c r="B124" s="57" t="s">
        <v>3145</v>
      </c>
      <c r="C124" s="57" t="s">
        <v>3155</v>
      </c>
      <c r="D124" s="57" t="s">
        <v>2101</v>
      </c>
      <c r="E124" s="57" t="str">
        <f>_xlfn.XLOOKUP(Tabla20[[#This Row],[cedula]],TMODELO[Numero Documento],TMODELO[Empleado])</f>
        <v>DOMINGO ANTONIO BALBUENA MENA</v>
      </c>
      <c r="F124" s="57" t="s">
        <v>1078</v>
      </c>
      <c r="G124" s="57" t="str">
        <f>_xlfn.XLOOKUP(Tabla20[[#This Row],[cedula]],TMODELO[Numero Documento],TMODELO[Lugar Funciones])</f>
        <v>DEPARTAMENTO DE PROTOCOLO Y EVENTOS</v>
      </c>
      <c r="H124" s="57" t="str">
        <f>_xlfn.XLOOKUP(Tabla20[[#This Row],[cedula]],TCARRERA[CEDULA],TCARRERA[CATEGORIA DEL SERVIDOR],"")</f>
        <v/>
      </c>
      <c r="I124" s="65"/>
      <c r="J124" s="41" t="str">
        <f>IF(Tabla20[[#This Row],[CARRERA]]&lt;&gt;"",Tabla20[[#This Row],[CARRERA]],IF(Tabla20[[#This Row],[Columna1]]&lt;&gt;"",Tabla20[[#This Row],[Columna1]],""))</f>
        <v/>
      </c>
      <c r="K124" s="55" t="str">
        <f>IF(Tabla20[[#This Row],[TIPO]]="Temporales",_xlfn.XLOOKUP(Tabla20[[#This Row],[NOMBRE Y APELLIDO]],TBLFECHAS[NOMBRE Y APELLIDO],TBLFECHAS[DESDE]),"")</f>
        <v/>
      </c>
      <c r="L124" s="55" t="str">
        <f>IF(Tabla20[[#This Row],[TIPO]]="Temporales",_xlfn.XLOOKUP(Tabla20[[#This Row],[NOMBRE Y APELLIDO]],TBLFECHAS[NOMBRE Y APELLIDO],TBLFECHAS[HASTA]),"")</f>
        <v/>
      </c>
      <c r="M124" s="58">
        <v>60000</v>
      </c>
      <c r="N124" s="61">
        <v>0</v>
      </c>
      <c r="O124" s="61">
        <v>1824</v>
      </c>
      <c r="P124" s="61">
        <v>1722</v>
      </c>
      <c r="Q124" s="61">
        <f>Tabla20[[#This Row],[sbruto]]-SUM(Tabla20[[#This Row],[ISR]:[AFP]])-Tabla20[[#This Row],[sneto]]</f>
        <v>1871</v>
      </c>
      <c r="R124" s="61">
        <v>54583</v>
      </c>
      <c r="S124" s="45" t="str">
        <f>_xlfn.XLOOKUP(Tabla20[[#This Row],[cedula]],TMODELO[Numero Documento],TMODELO[gen])</f>
        <v>M</v>
      </c>
      <c r="T124" s="49" t="str">
        <f>_xlfn.XLOOKUP(Tabla20[[#This Row],[cedula]],TMODELO[Numero Documento],TMODELO[Lugar Funciones Codigo])</f>
        <v>01.83.00.00.00.22</v>
      </c>
    </row>
    <row r="125" spans="1:20">
      <c r="A125" s="57" t="s">
        <v>3113</v>
      </c>
      <c r="B125" s="57" t="s">
        <v>3145</v>
      </c>
      <c r="C125" s="57" t="s">
        <v>3155</v>
      </c>
      <c r="D125" s="57" t="s">
        <v>1358</v>
      </c>
      <c r="E125" s="57" t="str">
        <f>_xlfn.XLOOKUP(Tabla20[[#This Row],[cedula]],TMODELO[Numero Documento],TMODELO[Empleado])</f>
        <v>KARINA MARIA GONZALEZ CAPELLAN</v>
      </c>
      <c r="F125" s="57" t="s">
        <v>1078</v>
      </c>
      <c r="G125" s="57" t="str">
        <f>_xlfn.XLOOKUP(Tabla20[[#This Row],[cedula]],TMODELO[Numero Documento],TMODELO[Lugar Funciones])</f>
        <v>DEPARTAMENTO DE PROTOCOLO Y EVENTOS</v>
      </c>
      <c r="H125" s="57" t="str">
        <f>_xlfn.XLOOKUP(Tabla20[[#This Row],[cedula]],TCARRERA[CEDULA],TCARRERA[CATEGORIA DEL SERVIDOR],"")</f>
        <v>CARRERA ADMINISTRATIVA</v>
      </c>
      <c r="I125" s="65"/>
      <c r="J125" s="41" t="str">
        <f>IF(Tabla20[[#This Row],[CARRERA]]&lt;&gt;"",Tabla20[[#This Row],[CARRERA]],IF(Tabla20[[#This Row],[Columna1]]&lt;&gt;"",Tabla20[[#This Row],[Columna1]],""))</f>
        <v>CARRERA ADMINISTRATIVA</v>
      </c>
      <c r="K125" s="55" t="str">
        <f>IF(Tabla20[[#This Row],[TIPO]]="Temporales",_xlfn.XLOOKUP(Tabla20[[#This Row],[NOMBRE Y APELLIDO]],TBLFECHAS[NOMBRE Y APELLIDO],TBLFECHAS[DESDE]),"")</f>
        <v/>
      </c>
      <c r="L125" s="55" t="str">
        <f>IF(Tabla20[[#This Row],[TIPO]]="Temporales",_xlfn.XLOOKUP(Tabla20[[#This Row],[NOMBRE Y APELLIDO]],TBLFECHAS[NOMBRE Y APELLIDO],TBLFECHAS[HASTA]),"")</f>
        <v/>
      </c>
      <c r="M125" s="58">
        <v>60000</v>
      </c>
      <c r="N125" s="63">
        <v>0</v>
      </c>
      <c r="O125" s="61">
        <v>1824</v>
      </c>
      <c r="P125" s="61">
        <v>1722</v>
      </c>
      <c r="Q125" s="61">
        <f>Tabla20[[#This Row],[sbruto]]-SUM(Tabla20[[#This Row],[ISR]:[AFP]])-Tabla20[[#This Row],[sneto]]</f>
        <v>1375.1200000000026</v>
      </c>
      <c r="R125" s="61">
        <v>55078.879999999997</v>
      </c>
      <c r="S125" s="45" t="str">
        <f>_xlfn.XLOOKUP(Tabla20[[#This Row],[cedula]],TMODELO[Numero Documento],TMODELO[gen])</f>
        <v>F</v>
      </c>
      <c r="T125" s="49" t="str">
        <f>_xlfn.XLOOKUP(Tabla20[[#This Row],[cedula]],TMODELO[Numero Documento],TMODELO[Lugar Funciones Codigo])</f>
        <v>01.83.00.00.00.22</v>
      </c>
    </row>
    <row r="126" spans="1:20">
      <c r="A126" s="57" t="s">
        <v>3113</v>
      </c>
      <c r="B126" s="57" t="s">
        <v>3145</v>
      </c>
      <c r="C126" s="57" t="s">
        <v>3155</v>
      </c>
      <c r="D126" s="57" t="s">
        <v>1394</v>
      </c>
      <c r="E126" s="57" t="str">
        <f>_xlfn.XLOOKUP(Tabla20[[#This Row],[cedula]],TMODELO[Numero Documento],TMODELO[Empleado])</f>
        <v>ROSANGELA ALEVANTE HERNANDEZ</v>
      </c>
      <c r="F126" s="57" t="s">
        <v>10</v>
      </c>
      <c r="G126" s="57" t="str">
        <f>_xlfn.XLOOKUP(Tabla20[[#This Row],[cedula]],TMODELO[Numero Documento],TMODELO[Lugar Funciones])</f>
        <v>DEPARTAMENTO DE PROTOCOLO Y EVENTOS</v>
      </c>
      <c r="H126" s="57" t="str">
        <f>_xlfn.XLOOKUP(Tabla20[[#This Row],[cedula]],TCARRERA[CEDULA],TCARRERA[CATEGORIA DEL SERVIDOR],"")</f>
        <v>CARRERA ADMINISTRATIVA</v>
      </c>
      <c r="I126" s="65"/>
      <c r="J126" s="41" t="str">
        <f>IF(Tabla20[[#This Row],[CARRERA]]&lt;&gt;"",Tabla20[[#This Row],[CARRERA]],IF(Tabla20[[#This Row],[Columna1]]&lt;&gt;"",Tabla20[[#This Row],[Columna1]],""))</f>
        <v>CARRERA ADMINISTRATIVA</v>
      </c>
      <c r="K126" s="55" t="str">
        <f>IF(Tabla20[[#This Row],[TIPO]]="Temporales",_xlfn.XLOOKUP(Tabla20[[#This Row],[NOMBRE Y APELLIDO]],TBLFECHAS[NOMBRE Y APELLIDO],TBLFECHAS[DESDE]),"")</f>
        <v/>
      </c>
      <c r="L126" s="55" t="str">
        <f>IF(Tabla20[[#This Row],[TIPO]]="Temporales",_xlfn.XLOOKUP(Tabla20[[#This Row],[NOMBRE Y APELLIDO]],TBLFECHAS[NOMBRE Y APELLIDO],TBLFECHAS[HASTA]),"")</f>
        <v/>
      </c>
      <c r="M126" s="58">
        <v>35000</v>
      </c>
      <c r="N126" s="61">
        <v>0</v>
      </c>
      <c r="O126" s="59">
        <v>1064</v>
      </c>
      <c r="P126" s="59">
        <v>1004.5</v>
      </c>
      <c r="Q126" s="59">
        <f>Tabla20[[#This Row],[sbruto]]-SUM(Tabla20[[#This Row],[ISR]:[AFP]])-Tabla20[[#This Row],[sneto]]</f>
        <v>1375.119999999999</v>
      </c>
      <c r="R126" s="59">
        <v>31556.38</v>
      </c>
      <c r="S126" s="45" t="str">
        <f>_xlfn.XLOOKUP(Tabla20[[#This Row],[cedula]],TMODELO[Numero Documento],TMODELO[gen])</f>
        <v>F</v>
      </c>
      <c r="T126" s="49" t="str">
        <f>_xlfn.XLOOKUP(Tabla20[[#This Row],[cedula]],TMODELO[Numero Documento],TMODELO[Lugar Funciones Codigo])</f>
        <v>01.83.00.00.00.22</v>
      </c>
    </row>
    <row r="127" spans="1:20">
      <c r="A127" s="57" t="s">
        <v>3113</v>
      </c>
      <c r="B127" s="57" t="s">
        <v>3145</v>
      </c>
      <c r="C127" s="57" t="s">
        <v>3155</v>
      </c>
      <c r="D127" s="57" t="s">
        <v>2164</v>
      </c>
      <c r="E127" s="57" t="str">
        <f>_xlfn.XLOOKUP(Tabla20[[#This Row],[cedula]],TMODELO[Numero Documento],TMODELO[Empleado])</f>
        <v>JOSE DEL CARMEN MATA RODRIGUEZ</v>
      </c>
      <c r="F127" s="57" t="s">
        <v>84</v>
      </c>
      <c r="G127" s="57" t="str">
        <f>_xlfn.XLOOKUP(Tabla20[[#This Row],[cedula]],TMODELO[Numero Documento],TMODELO[Lugar Funciones])</f>
        <v>DEPARTAMENTO DE PROTOCOLO Y EVENTOS</v>
      </c>
      <c r="H127" s="57" t="str">
        <f>_xlfn.XLOOKUP(Tabla20[[#This Row],[cedula]],TCARRERA[CEDULA],TCARRERA[CATEGORIA DEL SERVIDOR],"")</f>
        <v/>
      </c>
      <c r="I127" s="65"/>
      <c r="J127" s="41" t="str">
        <f>IF(Tabla20[[#This Row],[CARRERA]]&lt;&gt;"",Tabla20[[#This Row],[CARRERA]],IF(Tabla20[[#This Row],[Columna1]]&lt;&gt;"",Tabla20[[#This Row],[Columna1]],""))</f>
        <v/>
      </c>
      <c r="K127" s="55" t="str">
        <f>IF(Tabla20[[#This Row],[TIPO]]="Temporales",_xlfn.XLOOKUP(Tabla20[[#This Row],[NOMBRE Y APELLIDO]],TBLFECHAS[NOMBRE Y APELLIDO],TBLFECHAS[DESDE]),"")</f>
        <v/>
      </c>
      <c r="L127" s="55" t="str">
        <f>IF(Tabla20[[#This Row],[TIPO]]="Temporales",_xlfn.XLOOKUP(Tabla20[[#This Row],[NOMBRE Y APELLIDO]],TBLFECHAS[NOMBRE Y APELLIDO],TBLFECHAS[HASTA]),"")</f>
        <v/>
      </c>
      <c r="M127" s="58">
        <v>25000</v>
      </c>
      <c r="N127" s="63">
        <v>0</v>
      </c>
      <c r="O127" s="61">
        <v>760</v>
      </c>
      <c r="P127" s="61">
        <v>717.5</v>
      </c>
      <c r="Q127" s="61">
        <f>Tabla20[[#This Row],[sbruto]]-SUM(Tabla20[[#This Row],[ISR]:[AFP]])-Tabla20[[#This Row],[sneto]]</f>
        <v>12313.1</v>
      </c>
      <c r="R127" s="61">
        <v>11209.4</v>
      </c>
      <c r="S127" s="49" t="str">
        <f>_xlfn.XLOOKUP(Tabla20[[#This Row],[cedula]],TMODELO[Numero Documento],TMODELO[gen])</f>
        <v>M</v>
      </c>
      <c r="T127" s="49" t="str">
        <f>_xlfn.XLOOKUP(Tabla20[[#This Row],[cedula]],TMODELO[Numero Documento],TMODELO[Lugar Funciones Codigo])</f>
        <v>01.83.00.00.00.22</v>
      </c>
    </row>
    <row r="128" spans="1:20">
      <c r="A128" s="57" t="s">
        <v>3113</v>
      </c>
      <c r="B128" s="57" t="s">
        <v>3145</v>
      </c>
      <c r="C128" s="57" t="s">
        <v>3155</v>
      </c>
      <c r="D128" s="57" t="s">
        <v>2287</v>
      </c>
      <c r="E128" s="57" t="str">
        <f>_xlfn.XLOOKUP(Tabla20[[#This Row],[cedula]],TMODELO[Numero Documento],TMODELO[Empleado])</f>
        <v>SEBASTIAN ELIAS RODRIGUEZ MANCEBO</v>
      </c>
      <c r="F128" s="57" t="s">
        <v>395</v>
      </c>
      <c r="G128" s="57" t="str">
        <f>_xlfn.XLOOKUP(Tabla20[[#This Row],[cedula]],TMODELO[Numero Documento],TMODELO[Lugar Funciones])</f>
        <v>DEPARTAMENTO DE PROTOCOLO Y EVENTOS</v>
      </c>
      <c r="H128" s="57" t="str">
        <f>_xlfn.XLOOKUP(Tabla20[[#This Row],[cedula]],TCARRERA[CEDULA],TCARRERA[CATEGORIA DEL SERVIDOR],"")</f>
        <v/>
      </c>
      <c r="I128" s="65"/>
      <c r="J128" s="41" t="str">
        <f>IF(Tabla20[[#This Row],[CARRERA]]&lt;&gt;"",Tabla20[[#This Row],[CARRERA]],IF(Tabla20[[#This Row],[Columna1]]&lt;&gt;"",Tabla20[[#This Row],[Columna1]],""))</f>
        <v/>
      </c>
      <c r="K128" s="55" t="str">
        <f>IF(Tabla20[[#This Row],[TIPO]]="Temporales",_xlfn.XLOOKUP(Tabla20[[#This Row],[NOMBRE Y APELLIDO]],TBLFECHAS[NOMBRE Y APELLIDO],TBLFECHAS[DESDE]),"")</f>
        <v/>
      </c>
      <c r="L128" s="55" t="str">
        <f>IF(Tabla20[[#This Row],[TIPO]]="Temporales",_xlfn.XLOOKUP(Tabla20[[#This Row],[NOMBRE Y APELLIDO]],TBLFECHAS[NOMBRE Y APELLIDO],TBLFECHAS[HASTA]),"")</f>
        <v/>
      </c>
      <c r="M128" s="58">
        <v>25000</v>
      </c>
      <c r="N128" s="63">
        <v>0</v>
      </c>
      <c r="O128" s="59">
        <v>760</v>
      </c>
      <c r="P128" s="59">
        <v>717.5</v>
      </c>
      <c r="Q128" s="59">
        <f>Tabla20[[#This Row],[sbruto]]-SUM(Tabla20[[#This Row],[ISR]:[AFP]])-Tabla20[[#This Row],[sneto]]</f>
        <v>25</v>
      </c>
      <c r="R128" s="59">
        <v>23497.5</v>
      </c>
      <c r="S128" s="45" t="str">
        <f>_xlfn.XLOOKUP(Tabla20[[#This Row],[cedula]],TMODELO[Numero Documento],TMODELO[gen])</f>
        <v>M</v>
      </c>
      <c r="T128" s="49" t="str">
        <f>_xlfn.XLOOKUP(Tabla20[[#This Row],[cedula]],TMODELO[Numero Documento],TMODELO[Lugar Funciones Codigo])</f>
        <v>01.83.00.00.00.22</v>
      </c>
    </row>
    <row r="129" spans="1:20">
      <c r="A129" s="57" t="s">
        <v>3113</v>
      </c>
      <c r="B129" s="57" t="s">
        <v>3145</v>
      </c>
      <c r="C129" s="57" t="s">
        <v>3155</v>
      </c>
      <c r="D129" s="57" t="s">
        <v>2063</v>
      </c>
      <c r="E129" s="57" t="str">
        <f>_xlfn.XLOOKUP(Tabla20[[#This Row],[cedula]],TMODELO[Numero Documento],TMODELO[Empleado])</f>
        <v>ANGELICA MARIA BAEZ SOTO</v>
      </c>
      <c r="F129" s="57" t="s">
        <v>55</v>
      </c>
      <c r="G129" s="57" t="str">
        <f>_xlfn.XLOOKUP(Tabla20[[#This Row],[cedula]],TMODELO[Numero Documento],TMODELO[Lugar Funciones])</f>
        <v>DEPARTAMENTO DE PROTOCOLO Y EVENTOS</v>
      </c>
      <c r="H129" s="57" t="str">
        <f>_xlfn.XLOOKUP(Tabla20[[#This Row],[cedula]],TCARRERA[CEDULA],TCARRERA[CATEGORIA DEL SERVIDOR],"")</f>
        <v/>
      </c>
      <c r="I129" s="65"/>
      <c r="J129" s="41" t="str">
        <f>IF(Tabla20[[#This Row],[CARRERA]]&lt;&gt;"",Tabla20[[#This Row],[CARRERA]],IF(Tabla20[[#This Row],[Columna1]]&lt;&gt;"",Tabla20[[#This Row],[Columna1]],""))</f>
        <v/>
      </c>
      <c r="K129" s="55" t="str">
        <f>IF(Tabla20[[#This Row],[TIPO]]="Temporales",_xlfn.XLOOKUP(Tabla20[[#This Row],[NOMBRE Y APELLIDO]],TBLFECHAS[NOMBRE Y APELLIDO],TBLFECHAS[DESDE]),"")</f>
        <v/>
      </c>
      <c r="L129" s="55" t="str">
        <f>IF(Tabla20[[#This Row],[TIPO]]="Temporales",_xlfn.XLOOKUP(Tabla20[[#This Row],[NOMBRE Y APELLIDO]],TBLFECHAS[NOMBRE Y APELLIDO],TBLFECHAS[HASTA]),"")</f>
        <v/>
      </c>
      <c r="M129" s="58">
        <v>20000</v>
      </c>
      <c r="N129" s="63">
        <v>0</v>
      </c>
      <c r="O129" s="59">
        <v>608</v>
      </c>
      <c r="P129" s="59">
        <v>574</v>
      </c>
      <c r="Q129" s="59">
        <f>Tabla20[[#This Row],[sbruto]]-SUM(Tabla20[[#This Row],[ISR]:[AFP]])-Tabla20[[#This Row],[sneto]]</f>
        <v>25</v>
      </c>
      <c r="R129" s="59">
        <v>18793</v>
      </c>
      <c r="S129" s="45" t="str">
        <f>_xlfn.XLOOKUP(Tabla20[[#This Row],[cedula]],TMODELO[Numero Documento],TMODELO[gen])</f>
        <v>F</v>
      </c>
      <c r="T129" s="49" t="str">
        <f>_xlfn.XLOOKUP(Tabla20[[#This Row],[cedula]],TMODELO[Numero Documento],TMODELO[Lugar Funciones Codigo])</f>
        <v>01.83.00.00.00.22</v>
      </c>
    </row>
    <row r="130" spans="1:20">
      <c r="A130" s="57" t="s">
        <v>3113</v>
      </c>
      <c r="B130" s="57" t="s">
        <v>3145</v>
      </c>
      <c r="C130" s="57" t="s">
        <v>3155</v>
      </c>
      <c r="D130" s="57" t="s">
        <v>2265</v>
      </c>
      <c r="E130" s="57" t="str">
        <f>_xlfn.XLOOKUP(Tabla20[[#This Row],[cedula]],TMODELO[Numero Documento],TMODELO[Empleado])</f>
        <v>RAMON FERNANDO GERMAN ANTIGUA</v>
      </c>
      <c r="F130" s="57" t="s">
        <v>132</v>
      </c>
      <c r="G130" s="57" t="str">
        <f>_xlfn.XLOOKUP(Tabla20[[#This Row],[cedula]],TMODELO[Numero Documento],TMODELO[Lugar Funciones])</f>
        <v>DIRECCION ADMINISTRATIVA</v>
      </c>
      <c r="H130" s="57" t="str">
        <f>_xlfn.XLOOKUP(Tabla20[[#This Row],[cedula]],TCARRERA[CEDULA],TCARRERA[CATEGORIA DEL SERVIDOR],"")</f>
        <v/>
      </c>
      <c r="I130" s="65"/>
      <c r="J130" s="41" t="str">
        <f>IF(Tabla20[[#This Row],[CARRERA]]&lt;&gt;"",Tabla20[[#This Row],[CARRERA]],IF(Tabla20[[#This Row],[Columna1]]&lt;&gt;"",Tabla20[[#This Row],[Columna1]],""))</f>
        <v/>
      </c>
      <c r="K130" s="55" t="str">
        <f>IF(Tabla20[[#This Row],[TIPO]]="Temporales",_xlfn.XLOOKUP(Tabla20[[#This Row],[NOMBRE Y APELLIDO]],TBLFECHAS[NOMBRE Y APELLIDO],TBLFECHAS[DESDE]),"")</f>
        <v/>
      </c>
      <c r="L130" s="55" t="str">
        <f>IF(Tabla20[[#This Row],[TIPO]]="Temporales",_xlfn.XLOOKUP(Tabla20[[#This Row],[NOMBRE Y APELLIDO]],TBLFECHAS[NOMBRE Y APELLIDO],TBLFECHAS[HASTA]),"")</f>
        <v/>
      </c>
      <c r="M130" s="58">
        <v>130000</v>
      </c>
      <c r="N130" s="60">
        <v>0</v>
      </c>
      <c r="O130" s="59">
        <v>3952</v>
      </c>
      <c r="P130" s="59">
        <v>3731</v>
      </c>
      <c r="Q130" s="59">
        <f>Tabla20[[#This Row],[sbruto]]-SUM(Tabla20[[#This Row],[ISR]:[AFP]])-Tabla20[[#This Row],[sneto]]</f>
        <v>1225</v>
      </c>
      <c r="R130" s="59">
        <v>121092</v>
      </c>
      <c r="S130" s="48" t="str">
        <f>_xlfn.XLOOKUP(Tabla20[[#This Row],[cedula]],TMODELO[Numero Documento],TMODELO[gen])</f>
        <v>M</v>
      </c>
      <c r="T130" s="49" t="str">
        <f>_xlfn.XLOOKUP(Tabla20[[#This Row],[cedula]],TMODELO[Numero Documento],TMODELO[Lugar Funciones Codigo])</f>
        <v>01.83.00.00.11</v>
      </c>
    </row>
    <row r="131" spans="1:20">
      <c r="A131" s="57" t="s">
        <v>3113</v>
      </c>
      <c r="B131" s="57" t="s">
        <v>3145</v>
      </c>
      <c r="C131" s="57" t="s">
        <v>3155</v>
      </c>
      <c r="D131" s="57" t="s">
        <v>1356</v>
      </c>
      <c r="E131" s="57" t="str">
        <f>_xlfn.XLOOKUP(Tabla20[[#This Row],[cedula]],TMODELO[Numero Documento],TMODELO[Empleado])</f>
        <v>JULIANA MATEO FELIZ</v>
      </c>
      <c r="F131" s="57" t="s">
        <v>290</v>
      </c>
      <c r="G131" s="57" t="str">
        <f>_xlfn.XLOOKUP(Tabla20[[#This Row],[cedula]],TMODELO[Numero Documento],TMODELO[Lugar Funciones])</f>
        <v>DIRECCION ADMINISTRATIVA</v>
      </c>
      <c r="H131" s="57" t="str">
        <f>_xlfn.XLOOKUP(Tabla20[[#This Row],[cedula]],TCARRERA[CEDULA],TCARRERA[CATEGORIA DEL SERVIDOR],"")</f>
        <v>CARRERA ADMINISTRATIVA</v>
      </c>
      <c r="I131" s="65"/>
      <c r="J131" s="41" t="str">
        <f>IF(Tabla20[[#This Row],[CARRERA]]&lt;&gt;"",Tabla20[[#This Row],[CARRERA]],IF(Tabla20[[#This Row],[Columna1]]&lt;&gt;"",Tabla20[[#This Row],[Columna1]],""))</f>
        <v>CARRERA ADMINISTRATIVA</v>
      </c>
      <c r="K131" s="55" t="str">
        <f>IF(Tabla20[[#This Row],[TIPO]]="Temporales",_xlfn.XLOOKUP(Tabla20[[#This Row],[NOMBRE Y APELLIDO]],TBLFECHAS[NOMBRE Y APELLIDO],TBLFECHAS[DESDE]),"")</f>
        <v/>
      </c>
      <c r="L131" s="55" t="str">
        <f>IF(Tabla20[[#This Row],[TIPO]]="Temporales",_xlfn.XLOOKUP(Tabla20[[#This Row],[NOMBRE Y APELLIDO]],TBLFECHAS[NOMBRE Y APELLIDO],TBLFECHAS[HASTA]),"")</f>
        <v/>
      </c>
      <c r="M131" s="58">
        <v>65000</v>
      </c>
      <c r="N131" s="61">
        <v>0</v>
      </c>
      <c r="O131" s="61">
        <v>1976</v>
      </c>
      <c r="P131" s="61">
        <v>1865.5</v>
      </c>
      <c r="Q131" s="61">
        <f>Tabla20[[#This Row],[sbruto]]-SUM(Tabla20[[#This Row],[ISR]:[AFP]])-Tabla20[[#This Row],[sneto]]</f>
        <v>31877.57</v>
      </c>
      <c r="R131" s="61">
        <v>29280.93</v>
      </c>
      <c r="S131" s="45" t="str">
        <f>_xlfn.XLOOKUP(Tabla20[[#This Row],[cedula]],TMODELO[Numero Documento],TMODELO[gen])</f>
        <v>F</v>
      </c>
      <c r="T131" s="49" t="str">
        <f>_xlfn.XLOOKUP(Tabla20[[#This Row],[cedula]],TMODELO[Numero Documento],TMODELO[Lugar Funciones Codigo])</f>
        <v>01.83.00.00.11</v>
      </c>
    </row>
    <row r="132" spans="1:20">
      <c r="A132" s="57" t="s">
        <v>3113</v>
      </c>
      <c r="B132" s="57" t="s">
        <v>3145</v>
      </c>
      <c r="C132" s="57" t="s">
        <v>3155</v>
      </c>
      <c r="D132" s="57" t="s">
        <v>1348</v>
      </c>
      <c r="E132" s="57" t="str">
        <f>_xlfn.XLOOKUP(Tabla20[[#This Row],[cedula]],TMODELO[Numero Documento],TMODELO[Empleado])</f>
        <v>JESUS RAMIREZ SANCHEZ</v>
      </c>
      <c r="F132" s="57" t="s">
        <v>290</v>
      </c>
      <c r="G132" s="57" t="str">
        <f>_xlfn.XLOOKUP(Tabla20[[#This Row],[cedula]],TMODELO[Numero Documento],TMODELO[Lugar Funciones])</f>
        <v>DIRECCION ADMINISTRATIVA</v>
      </c>
      <c r="H132" s="57" t="str">
        <f>_xlfn.XLOOKUP(Tabla20[[#This Row],[cedula]],TCARRERA[CEDULA],TCARRERA[CATEGORIA DEL SERVIDOR],"")</f>
        <v>CARRERA ADMINISTRATIVA</v>
      </c>
      <c r="I132" s="65"/>
      <c r="J132" s="41" t="str">
        <f>IF(Tabla20[[#This Row],[CARRERA]]&lt;&gt;"",Tabla20[[#This Row],[CARRERA]],IF(Tabla20[[#This Row],[Columna1]]&lt;&gt;"",Tabla20[[#This Row],[Columna1]],""))</f>
        <v>CARRERA ADMINISTRATIVA</v>
      </c>
      <c r="K132" s="55" t="str">
        <f>IF(Tabla20[[#This Row],[TIPO]]="Temporales",_xlfn.XLOOKUP(Tabla20[[#This Row],[NOMBRE Y APELLIDO]],TBLFECHAS[NOMBRE Y APELLIDO],TBLFECHAS[DESDE]),"")</f>
        <v/>
      </c>
      <c r="L132" s="55" t="str">
        <f>IF(Tabla20[[#This Row],[TIPO]]="Temporales",_xlfn.XLOOKUP(Tabla20[[#This Row],[NOMBRE Y APELLIDO]],TBLFECHAS[NOMBRE Y APELLIDO],TBLFECHAS[HASTA]),"")</f>
        <v/>
      </c>
      <c r="M132" s="58">
        <v>55000</v>
      </c>
      <c r="N132" s="63">
        <v>0</v>
      </c>
      <c r="O132" s="61">
        <v>1672</v>
      </c>
      <c r="P132" s="61">
        <v>1578.5</v>
      </c>
      <c r="Q132" s="61">
        <f>Tabla20[[#This Row],[sbruto]]-SUM(Tabla20[[#This Row],[ISR]:[AFP]])-Tabla20[[#This Row],[sneto]]</f>
        <v>7477</v>
      </c>
      <c r="R132" s="61">
        <v>44272.5</v>
      </c>
      <c r="S132" s="45" t="str">
        <f>_xlfn.XLOOKUP(Tabla20[[#This Row],[cedula]],TMODELO[Numero Documento],TMODELO[gen])</f>
        <v>F</v>
      </c>
      <c r="T132" s="49" t="str">
        <f>_xlfn.XLOOKUP(Tabla20[[#This Row],[cedula]],TMODELO[Numero Documento],TMODELO[Lugar Funciones Codigo])</f>
        <v>01.83.00.00.11</v>
      </c>
    </row>
    <row r="133" spans="1:20">
      <c r="A133" s="57" t="s">
        <v>3113</v>
      </c>
      <c r="B133" s="57" t="s">
        <v>3145</v>
      </c>
      <c r="C133" s="57" t="s">
        <v>3155</v>
      </c>
      <c r="D133" s="57" t="s">
        <v>1323</v>
      </c>
      <c r="E133" s="57" t="str">
        <f>_xlfn.XLOOKUP(Tabla20[[#This Row],[cedula]],TMODELO[Numero Documento],TMODELO[Empleado])</f>
        <v>ANA KENNIA MORA SILVERIO</v>
      </c>
      <c r="F133" s="57" t="s">
        <v>1865</v>
      </c>
      <c r="G133" s="57" t="str">
        <f>_xlfn.XLOOKUP(Tabla20[[#This Row],[cedula]],TMODELO[Numero Documento],TMODELO[Lugar Funciones])</f>
        <v>DIRECCION ADMINISTRATIVA</v>
      </c>
      <c r="H133" s="57" t="str">
        <f>_xlfn.XLOOKUP(Tabla20[[#This Row],[cedula]],TCARRERA[CEDULA],TCARRERA[CATEGORIA DEL SERVIDOR],"")</f>
        <v>CARRERA ADMINISTRATIVA</v>
      </c>
      <c r="I133" s="65"/>
      <c r="J133" s="41" t="str">
        <f>IF(Tabla20[[#This Row],[CARRERA]]&lt;&gt;"",Tabla20[[#This Row],[CARRERA]],IF(Tabla20[[#This Row],[Columna1]]&lt;&gt;"",Tabla20[[#This Row],[Columna1]],""))</f>
        <v>CARRERA ADMINISTRATIVA</v>
      </c>
      <c r="K133" s="55" t="str">
        <f>IF(Tabla20[[#This Row],[TIPO]]="Temporales",_xlfn.XLOOKUP(Tabla20[[#This Row],[NOMBRE Y APELLIDO]],TBLFECHAS[NOMBRE Y APELLIDO],TBLFECHAS[DESDE]),"")</f>
        <v/>
      </c>
      <c r="L133" s="55" t="str">
        <f>IF(Tabla20[[#This Row],[TIPO]]="Temporales",_xlfn.XLOOKUP(Tabla20[[#This Row],[NOMBRE Y APELLIDO]],TBLFECHAS[NOMBRE Y APELLIDO],TBLFECHAS[HASTA]),"")</f>
        <v/>
      </c>
      <c r="M133" s="58">
        <v>48000</v>
      </c>
      <c r="N133" s="61">
        <v>0</v>
      </c>
      <c r="O133" s="59">
        <v>1459.2</v>
      </c>
      <c r="P133" s="59">
        <v>1377.6</v>
      </c>
      <c r="Q133" s="59">
        <f>Tabla20[[#This Row],[sbruto]]-SUM(Tabla20[[#This Row],[ISR]:[AFP]])-Tabla20[[#This Row],[sneto]]</f>
        <v>2175.1199999999953</v>
      </c>
      <c r="R133" s="59">
        <v>42988.08</v>
      </c>
      <c r="S133" s="49" t="str">
        <f>_xlfn.XLOOKUP(Tabla20[[#This Row],[cedula]],TMODELO[Numero Documento],TMODELO[gen])</f>
        <v>F</v>
      </c>
      <c r="T133" s="49" t="str">
        <f>_xlfn.XLOOKUP(Tabla20[[#This Row],[cedula]],TMODELO[Numero Documento],TMODELO[Lugar Funciones Codigo])</f>
        <v>01.83.00.00.11</v>
      </c>
    </row>
    <row r="134" spans="1:20">
      <c r="A134" s="57" t="s">
        <v>3113</v>
      </c>
      <c r="B134" s="57" t="s">
        <v>3145</v>
      </c>
      <c r="C134" s="57" t="s">
        <v>3155</v>
      </c>
      <c r="D134" s="57" t="s">
        <v>2252</v>
      </c>
      <c r="E134" s="57" t="str">
        <f>_xlfn.XLOOKUP(Tabla20[[#This Row],[cedula]],TMODELO[Numero Documento],TMODELO[Empleado])</f>
        <v>PETRA ISABEL PEREZ SIERRA</v>
      </c>
      <c r="F134" s="57" t="s">
        <v>84</v>
      </c>
      <c r="G134" s="57" t="str">
        <f>_xlfn.XLOOKUP(Tabla20[[#This Row],[cedula]],TMODELO[Numero Documento],TMODELO[Lugar Funciones])</f>
        <v>DIRECCION ADMINISTRATIVA</v>
      </c>
      <c r="H134" s="57" t="str">
        <f>_xlfn.XLOOKUP(Tabla20[[#This Row],[cedula]],TCARRERA[CEDULA],TCARRERA[CATEGORIA DEL SERVIDOR],"")</f>
        <v/>
      </c>
      <c r="I134" s="65"/>
      <c r="J134" s="41" t="str">
        <f>IF(Tabla20[[#This Row],[CARRERA]]&lt;&gt;"",Tabla20[[#This Row],[CARRERA]],IF(Tabla20[[#This Row],[Columna1]]&lt;&gt;"",Tabla20[[#This Row],[Columna1]],""))</f>
        <v/>
      </c>
      <c r="K134" s="55" t="str">
        <f>IF(Tabla20[[#This Row],[TIPO]]="Temporales",_xlfn.XLOOKUP(Tabla20[[#This Row],[NOMBRE Y APELLIDO]],TBLFECHAS[NOMBRE Y APELLIDO],TBLFECHAS[DESDE]),"")</f>
        <v/>
      </c>
      <c r="L134" s="55" t="str">
        <f>IF(Tabla20[[#This Row],[TIPO]]="Temporales",_xlfn.XLOOKUP(Tabla20[[#This Row],[NOMBRE Y APELLIDO]],TBLFECHAS[NOMBRE Y APELLIDO],TBLFECHAS[HASTA]),"")</f>
        <v/>
      </c>
      <c r="M134" s="58">
        <v>35000</v>
      </c>
      <c r="N134" s="61">
        <v>0</v>
      </c>
      <c r="O134" s="59">
        <v>1064</v>
      </c>
      <c r="P134" s="59">
        <v>1004.5</v>
      </c>
      <c r="Q134" s="59">
        <f>Tabla20[[#This Row],[sbruto]]-SUM(Tabla20[[#This Row],[ISR]:[AFP]])-Tabla20[[#This Row],[sneto]]</f>
        <v>2701.119999999999</v>
      </c>
      <c r="R134" s="59">
        <v>30230.38</v>
      </c>
      <c r="S134" s="45" t="str">
        <f>_xlfn.XLOOKUP(Tabla20[[#This Row],[cedula]],TMODELO[Numero Documento],TMODELO[gen])</f>
        <v>F</v>
      </c>
      <c r="T134" s="49" t="str">
        <f>_xlfn.XLOOKUP(Tabla20[[#This Row],[cedula]],TMODELO[Numero Documento],TMODELO[Lugar Funciones Codigo])</f>
        <v>01.83.00.00.11</v>
      </c>
    </row>
    <row r="135" spans="1:20">
      <c r="A135" s="57" t="s">
        <v>3113</v>
      </c>
      <c r="B135" s="57" t="s">
        <v>3145</v>
      </c>
      <c r="C135" s="57" t="s">
        <v>3155</v>
      </c>
      <c r="D135" s="57" t="s">
        <v>2256</v>
      </c>
      <c r="E135" s="57" t="str">
        <f>_xlfn.XLOOKUP(Tabla20[[#This Row],[cedula]],TMODELO[Numero Documento],TMODELO[Empleado])</f>
        <v>RAFAEL ALEXIS OZUNA DEL ROSARIO</v>
      </c>
      <c r="F135" s="57" t="s">
        <v>395</v>
      </c>
      <c r="G135" s="57" t="str">
        <f>_xlfn.XLOOKUP(Tabla20[[#This Row],[cedula]],TMODELO[Numero Documento],TMODELO[Lugar Funciones])</f>
        <v>DIRECCION ADMINISTRATIVA</v>
      </c>
      <c r="H135" s="57" t="str">
        <f>_xlfn.XLOOKUP(Tabla20[[#This Row],[cedula]],TCARRERA[CEDULA],TCARRERA[CATEGORIA DEL SERVIDOR],"")</f>
        <v/>
      </c>
      <c r="I135" s="65"/>
      <c r="J135" s="41" t="str">
        <f>IF(Tabla20[[#This Row],[CARRERA]]&lt;&gt;"",Tabla20[[#This Row],[CARRERA]],IF(Tabla20[[#This Row],[Columna1]]&lt;&gt;"",Tabla20[[#This Row],[Columna1]],""))</f>
        <v/>
      </c>
      <c r="K135" s="55" t="str">
        <f>IF(Tabla20[[#This Row],[TIPO]]="Temporales",_xlfn.XLOOKUP(Tabla20[[#This Row],[NOMBRE Y APELLIDO]],TBLFECHAS[NOMBRE Y APELLIDO],TBLFECHAS[DESDE]),"")</f>
        <v/>
      </c>
      <c r="L135" s="55" t="str">
        <f>IF(Tabla20[[#This Row],[TIPO]]="Temporales",_xlfn.XLOOKUP(Tabla20[[#This Row],[NOMBRE Y APELLIDO]],TBLFECHAS[NOMBRE Y APELLIDO],TBLFECHAS[HASTA]),"")</f>
        <v/>
      </c>
      <c r="M135" s="58">
        <v>27000</v>
      </c>
      <c r="N135" s="60">
        <v>0</v>
      </c>
      <c r="O135" s="59">
        <v>820.8</v>
      </c>
      <c r="P135" s="59">
        <v>774.9</v>
      </c>
      <c r="Q135" s="59">
        <f>Tabla20[[#This Row],[sbruto]]-SUM(Tabla20[[#This Row],[ISR]:[AFP]])-Tabla20[[#This Row],[sneto]]</f>
        <v>13121.08</v>
      </c>
      <c r="R135" s="59">
        <v>12283.22</v>
      </c>
      <c r="S135" s="49" t="str">
        <f>_xlfn.XLOOKUP(Tabla20[[#This Row],[cedula]],TMODELO[Numero Documento],TMODELO[gen])</f>
        <v>M</v>
      </c>
      <c r="T135" s="49" t="str">
        <f>_xlfn.XLOOKUP(Tabla20[[#This Row],[cedula]],TMODELO[Numero Documento],TMODELO[Lugar Funciones Codigo])</f>
        <v>01.83.00.00.11</v>
      </c>
    </row>
    <row r="136" spans="1:20">
      <c r="A136" s="57" t="s">
        <v>3113</v>
      </c>
      <c r="B136" s="57" t="s">
        <v>3145</v>
      </c>
      <c r="C136" s="57" t="s">
        <v>3155</v>
      </c>
      <c r="D136" s="57" t="s">
        <v>3121</v>
      </c>
      <c r="E136" s="57" t="str">
        <f>_xlfn.XLOOKUP(Tabla20[[#This Row],[cedula]],TMODELO[Numero Documento],TMODELO[Empleado])</f>
        <v>JULIO ECHAVARRIA UBRI</v>
      </c>
      <c r="F136" s="57" t="s">
        <v>42</v>
      </c>
      <c r="G136" s="57" t="str">
        <f>_xlfn.XLOOKUP(Tabla20[[#This Row],[cedula]],TMODELO[Numero Documento],TMODELO[Lugar Funciones])</f>
        <v>DIRECCION ADMINISTRATIVA</v>
      </c>
      <c r="H136" s="57" t="str">
        <f>_xlfn.XLOOKUP(Tabla20[[#This Row],[cedula]],TCARRERA[CEDULA],TCARRERA[CATEGORIA DEL SERVIDOR],"")</f>
        <v/>
      </c>
      <c r="I136" s="65"/>
      <c r="J136" s="41" t="str">
        <f>IF(Tabla20[[#This Row],[CARRERA]]&lt;&gt;"",Tabla20[[#This Row],[CARRERA]],IF(Tabla20[[#This Row],[Columna1]]&lt;&gt;"",Tabla20[[#This Row],[Columna1]],""))</f>
        <v/>
      </c>
      <c r="K136" s="55" t="str">
        <f>IF(Tabla20[[#This Row],[TIPO]]="Temporales",_xlfn.XLOOKUP(Tabla20[[#This Row],[NOMBRE Y APELLIDO]],TBLFECHAS[NOMBRE Y APELLIDO],TBLFECHAS[DESDE]),"")</f>
        <v/>
      </c>
      <c r="L136" s="55" t="str">
        <f>IF(Tabla20[[#This Row],[TIPO]]="Temporales",_xlfn.XLOOKUP(Tabla20[[#This Row],[NOMBRE Y APELLIDO]],TBLFECHAS[NOMBRE Y APELLIDO],TBLFECHAS[HASTA]),"")</f>
        <v/>
      </c>
      <c r="M136" s="58">
        <v>20000</v>
      </c>
      <c r="N136" s="61">
        <v>0</v>
      </c>
      <c r="O136" s="61">
        <v>608</v>
      </c>
      <c r="P136" s="61">
        <v>574</v>
      </c>
      <c r="Q136" s="61">
        <f>Tabla20[[#This Row],[sbruto]]-SUM(Tabla20[[#This Row],[ISR]:[AFP]])-Tabla20[[#This Row],[sneto]]</f>
        <v>25</v>
      </c>
      <c r="R136" s="61">
        <v>18793</v>
      </c>
      <c r="S136" s="45" t="str">
        <f>_xlfn.XLOOKUP(Tabla20[[#This Row],[cedula]],TMODELO[Numero Documento],TMODELO[gen])</f>
        <v>M</v>
      </c>
      <c r="T136" s="49" t="str">
        <f>_xlfn.XLOOKUP(Tabla20[[#This Row],[cedula]],TMODELO[Numero Documento],TMODELO[Lugar Funciones Codigo])</f>
        <v>01.83.00.00.11</v>
      </c>
    </row>
    <row r="137" spans="1:20">
      <c r="A137" s="57" t="s">
        <v>3113</v>
      </c>
      <c r="B137" s="57" t="s">
        <v>3145</v>
      </c>
      <c r="C137" s="57" t="s">
        <v>3155</v>
      </c>
      <c r="D137" s="57" t="s">
        <v>2073</v>
      </c>
      <c r="E137" s="57" t="str">
        <f>_xlfn.XLOOKUP(Tabla20[[#This Row],[cedula]],TMODELO[Numero Documento],TMODELO[Empleado])</f>
        <v>BERNARDO ANTONIO CAPELLAN GUERRA</v>
      </c>
      <c r="F137" s="57" t="s">
        <v>15</v>
      </c>
      <c r="G137" s="57" t="str">
        <f>_xlfn.XLOOKUP(Tabla20[[#This Row],[cedula]],TMODELO[Numero Documento],TMODELO[Lugar Funciones])</f>
        <v>DEPARTAMENTO DE CORRESPONDENCIA Y ARCHIVO</v>
      </c>
      <c r="H137" s="57" t="str">
        <f>_xlfn.XLOOKUP(Tabla20[[#This Row],[cedula]],TCARRERA[CEDULA],TCARRERA[CATEGORIA DEL SERVIDOR],"")</f>
        <v/>
      </c>
      <c r="I137" s="65"/>
      <c r="J137" s="41" t="str">
        <f>IF(Tabla20[[#This Row],[CARRERA]]&lt;&gt;"",Tabla20[[#This Row],[CARRERA]],IF(Tabla20[[#This Row],[Columna1]]&lt;&gt;"",Tabla20[[#This Row],[Columna1]],""))</f>
        <v/>
      </c>
      <c r="K137" s="55" t="str">
        <f>IF(Tabla20[[#This Row],[TIPO]]="Temporales",_xlfn.XLOOKUP(Tabla20[[#This Row],[NOMBRE Y APELLIDO]],TBLFECHAS[NOMBRE Y APELLIDO],TBLFECHAS[DESDE]),"")</f>
        <v/>
      </c>
      <c r="L137" s="55" t="str">
        <f>IF(Tabla20[[#This Row],[TIPO]]="Temporales",_xlfn.XLOOKUP(Tabla20[[#This Row],[NOMBRE Y APELLIDO]],TBLFECHAS[NOMBRE Y APELLIDO],TBLFECHAS[HASTA]),"")</f>
        <v/>
      </c>
      <c r="M137" s="58">
        <v>31500</v>
      </c>
      <c r="N137" s="60">
        <v>0</v>
      </c>
      <c r="O137" s="61">
        <v>957.6</v>
      </c>
      <c r="P137" s="61">
        <v>904.05</v>
      </c>
      <c r="Q137" s="61">
        <f>Tabla20[[#This Row],[sbruto]]-SUM(Tabla20[[#This Row],[ISR]:[AFP]])-Tabla20[[#This Row],[sneto]]</f>
        <v>3481</v>
      </c>
      <c r="R137" s="61">
        <v>26157.35</v>
      </c>
      <c r="S137" s="45" t="str">
        <f>_xlfn.XLOOKUP(Tabla20[[#This Row],[cedula]],TMODELO[Numero Documento],TMODELO[gen])</f>
        <v>M</v>
      </c>
      <c r="T137" s="49" t="str">
        <f>_xlfn.XLOOKUP(Tabla20[[#This Row],[cedula]],TMODELO[Numero Documento],TMODELO[Lugar Funciones Codigo])</f>
        <v>01.83.00.00.11.01</v>
      </c>
    </row>
    <row r="138" spans="1:20">
      <c r="A138" s="57" t="s">
        <v>3113</v>
      </c>
      <c r="B138" s="57" t="s">
        <v>3145</v>
      </c>
      <c r="C138" s="57" t="s">
        <v>3155</v>
      </c>
      <c r="D138" s="57" t="s">
        <v>2167</v>
      </c>
      <c r="E138" s="57" t="str">
        <f>_xlfn.XLOOKUP(Tabla20[[#This Row],[cedula]],TMODELO[Numero Documento],TMODELO[Empleado])</f>
        <v>JOSE LUIS ABREU DIAZ</v>
      </c>
      <c r="F138" s="57" t="s">
        <v>15</v>
      </c>
      <c r="G138" s="57" t="str">
        <f>_xlfn.XLOOKUP(Tabla20[[#This Row],[cedula]],TMODELO[Numero Documento],TMODELO[Lugar Funciones])</f>
        <v>DEPARTAMENTO DE CORRESPONDENCIA Y ARCHIVO</v>
      </c>
      <c r="H138" s="57" t="str">
        <f>_xlfn.XLOOKUP(Tabla20[[#This Row],[cedula]],TCARRERA[CEDULA],TCARRERA[CATEGORIA DEL SERVIDOR],"")</f>
        <v/>
      </c>
      <c r="I138" s="65"/>
      <c r="J138" s="41" t="str">
        <f>IF(Tabla20[[#This Row],[CARRERA]]&lt;&gt;"",Tabla20[[#This Row],[CARRERA]],IF(Tabla20[[#This Row],[Columna1]]&lt;&gt;"",Tabla20[[#This Row],[Columna1]],""))</f>
        <v/>
      </c>
      <c r="K138" s="55" t="str">
        <f>IF(Tabla20[[#This Row],[TIPO]]="Temporales",_xlfn.XLOOKUP(Tabla20[[#This Row],[NOMBRE Y APELLIDO]],TBLFECHAS[NOMBRE Y APELLIDO],TBLFECHAS[DESDE]),"")</f>
        <v/>
      </c>
      <c r="L138" s="55" t="str">
        <f>IF(Tabla20[[#This Row],[TIPO]]="Temporales",_xlfn.XLOOKUP(Tabla20[[#This Row],[NOMBRE Y APELLIDO]],TBLFECHAS[NOMBRE Y APELLIDO],TBLFECHAS[HASTA]),"")</f>
        <v/>
      </c>
      <c r="M138" s="58">
        <v>26250</v>
      </c>
      <c r="N138" s="63">
        <v>0</v>
      </c>
      <c r="O138" s="61">
        <v>798</v>
      </c>
      <c r="P138" s="61">
        <v>753.38</v>
      </c>
      <c r="Q138" s="61">
        <f>Tabla20[[#This Row],[sbruto]]-SUM(Tabla20[[#This Row],[ISR]:[AFP]])-Tabla20[[#This Row],[sneto]]</f>
        <v>16404.150000000001</v>
      </c>
      <c r="R138" s="61">
        <v>8294.4699999999993</v>
      </c>
      <c r="S138" s="45" t="str">
        <f>_xlfn.XLOOKUP(Tabla20[[#This Row],[cedula]],TMODELO[Numero Documento],TMODELO[gen])</f>
        <v>M</v>
      </c>
      <c r="T138" s="49" t="str">
        <f>_xlfn.XLOOKUP(Tabla20[[#This Row],[cedula]],TMODELO[Numero Documento],TMODELO[Lugar Funciones Codigo])</f>
        <v>01.83.00.00.11.01</v>
      </c>
    </row>
    <row r="139" spans="1:20">
      <c r="A139" s="57" t="s">
        <v>3113</v>
      </c>
      <c r="B139" s="57" t="s">
        <v>3145</v>
      </c>
      <c r="C139" s="57" t="s">
        <v>3155</v>
      </c>
      <c r="D139" s="57" t="s">
        <v>1338</v>
      </c>
      <c r="E139" s="57" t="str">
        <f>_xlfn.XLOOKUP(Tabla20[[#This Row],[cedula]],TMODELO[Numero Documento],TMODELO[Empleado])</f>
        <v>DILANY FELIZ BELTRE</v>
      </c>
      <c r="F139" s="57" t="s">
        <v>222</v>
      </c>
      <c r="G139" s="57" t="str">
        <f>_xlfn.XLOOKUP(Tabla20[[#This Row],[cedula]],TMODELO[Numero Documento],TMODELO[Lugar Funciones])</f>
        <v>DEPARTAMENTO DE CORRESPONDENCIA Y ARCHIVO</v>
      </c>
      <c r="H139" s="57" t="str">
        <f>_xlfn.XLOOKUP(Tabla20[[#This Row],[cedula]],TCARRERA[CEDULA],TCARRERA[CATEGORIA DEL SERVIDOR],"")</f>
        <v>CARRERA ADMINISTRATIVA</v>
      </c>
      <c r="I139" s="65"/>
      <c r="J139" s="41" t="str">
        <f>IF(Tabla20[[#This Row],[CARRERA]]&lt;&gt;"",Tabla20[[#This Row],[CARRERA]],IF(Tabla20[[#This Row],[Columna1]]&lt;&gt;"",Tabla20[[#This Row],[Columna1]],""))</f>
        <v>CARRERA ADMINISTRATIVA</v>
      </c>
      <c r="K139" s="55" t="str">
        <f>IF(Tabla20[[#This Row],[TIPO]]="Temporales",_xlfn.XLOOKUP(Tabla20[[#This Row],[NOMBRE Y APELLIDO]],TBLFECHAS[NOMBRE Y APELLIDO],TBLFECHAS[DESDE]),"")</f>
        <v/>
      </c>
      <c r="L139" s="55" t="str">
        <f>IF(Tabla20[[#This Row],[TIPO]]="Temporales",_xlfn.XLOOKUP(Tabla20[[#This Row],[NOMBRE Y APELLIDO]],TBLFECHAS[NOMBRE Y APELLIDO],TBLFECHAS[HASTA]),"")</f>
        <v/>
      </c>
      <c r="M139" s="58">
        <v>26250</v>
      </c>
      <c r="N139" s="63">
        <v>0</v>
      </c>
      <c r="O139" s="61">
        <v>798</v>
      </c>
      <c r="P139" s="61">
        <v>753.38</v>
      </c>
      <c r="Q139" s="61">
        <f>Tabla20[[#This Row],[sbruto]]-SUM(Tabla20[[#This Row],[ISR]:[AFP]])-Tabla20[[#This Row],[sneto]]</f>
        <v>3571.119999999999</v>
      </c>
      <c r="R139" s="61">
        <v>21127.5</v>
      </c>
      <c r="S139" s="45" t="str">
        <f>_xlfn.XLOOKUP(Tabla20[[#This Row],[cedula]],TMODELO[Numero Documento],TMODELO[gen])</f>
        <v>F</v>
      </c>
      <c r="T139" s="49" t="str">
        <f>_xlfn.XLOOKUP(Tabla20[[#This Row],[cedula]],TMODELO[Numero Documento],TMODELO[Lugar Funciones Codigo])</f>
        <v>01.83.00.00.11.01</v>
      </c>
    </row>
    <row r="140" spans="1:20">
      <c r="A140" s="57" t="s">
        <v>3113</v>
      </c>
      <c r="B140" s="57" t="s">
        <v>3145</v>
      </c>
      <c r="C140" s="57" t="s">
        <v>3155</v>
      </c>
      <c r="D140" s="57" t="s">
        <v>1396</v>
      </c>
      <c r="E140" s="57" t="str">
        <f>_xlfn.XLOOKUP(Tabla20[[#This Row],[cedula]],TMODELO[Numero Documento],TMODELO[Empleado])</f>
        <v>SAMUEL FELIZ NICOLAS</v>
      </c>
      <c r="F140" s="57" t="s">
        <v>42</v>
      </c>
      <c r="G140" s="57" t="str">
        <f>_xlfn.XLOOKUP(Tabla20[[#This Row],[cedula]],TMODELO[Numero Documento],TMODELO[Lugar Funciones])</f>
        <v>DEPARTAMENTO DE CORRESPONDENCIA Y ARCHIVO</v>
      </c>
      <c r="H140" s="57" t="str">
        <f>_xlfn.XLOOKUP(Tabla20[[#This Row],[cedula]],TCARRERA[CEDULA],TCARRERA[CATEGORIA DEL SERVIDOR],"")</f>
        <v>CARRERA ADMINISTRATIVA</v>
      </c>
      <c r="I140" s="65"/>
      <c r="J140" s="41" t="str">
        <f>IF(Tabla20[[#This Row],[CARRERA]]&lt;&gt;"",Tabla20[[#This Row],[CARRERA]],IF(Tabla20[[#This Row],[Columna1]]&lt;&gt;"",Tabla20[[#This Row],[Columna1]],""))</f>
        <v>CARRERA ADMINISTRATIVA</v>
      </c>
      <c r="K140" s="55" t="str">
        <f>IF(Tabla20[[#This Row],[TIPO]]="Temporales",_xlfn.XLOOKUP(Tabla20[[#This Row],[NOMBRE Y APELLIDO]],TBLFECHAS[NOMBRE Y APELLIDO],TBLFECHAS[DESDE]),"")</f>
        <v/>
      </c>
      <c r="L140" s="55" t="str">
        <f>IF(Tabla20[[#This Row],[TIPO]]="Temporales",_xlfn.XLOOKUP(Tabla20[[#This Row],[NOMBRE Y APELLIDO]],TBLFECHAS[NOMBRE Y APELLIDO],TBLFECHAS[HASTA]),"")</f>
        <v/>
      </c>
      <c r="M140" s="58">
        <v>25000</v>
      </c>
      <c r="N140" s="61">
        <v>0</v>
      </c>
      <c r="O140" s="61">
        <v>760</v>
      </c>
      <c r="P140" s="61">
        <v>717.5</v>
      </c>
      <c r="Q140" s="61">
        <f>Tabla20[[#This Row],[sbruto]]-SUM(Tabla20[[#This Row],[ISR]:[AFP]])-Tabla20[[#This Row],[sneto]]</f>
        <v>16308.3</v>
      </c>
      <c r="R140" s="61">
        <v>7214.2</v>
      </c>
      <c r="S140" s="45" t="str">
        <f>_xlfn.XLOOKUP(Tabla20[[#This Row],[cedula]],TMODELO[Numero Documento],TMODELO[gen])</f>
        <v>M</v>
      </c>
      <c r="T140" s="49" t="str">
        <f>_xlfn.XLOOKUP(Tabla20[[#This Row],[cedula]],TMODELO[Numero Documento],TMODELO[Lugar Funciones Codigo])</f>
        <v>01.83.00.00.11.01</v>
      </c>
    </row>
    <row r="141" spans="1:20">
      <c r="A141" s="57" t="s">
        <v>3113</v>
      </c>
      <c r="B141" s="57" t="s">
        <v>3145</v>
      </c>
      <c r="C141" s="57" t="s">
        <v>3155</v>
      </c>
      <c r="D141" s="57" t="s">
        <v>2308</v>
      </c>
      <c r="E141" s="57" t="str">
        <f>_xlfn.XLOOKUP(Tabla20[[#This Row],[cedula]],TMODELO[Numero Documento],TMODELO[Empleado])</f>
        <v>WILSON MARCELO GARCIA LIRIANO</v>
      </c>
      <c r="F141" s="57" t="s">
        <v>42</v>
      </c>
      <c r="G141" s="57" t="str">
        <f>_xlfn.XLOOKUP(Tabla20[[#This Row],[cedula]],TMODELO[Numero Documento],TMODELO[Lugar Funciones])</f>
        <v>DEPARTAMENTO DE CORRESPONDENCIA Y ARCHIVO</v>
      </c>
      <c r="H141" s="57" t="str">
        <f>_xlfn.XLOOKUP(Tabla20[[#This Row],[cedula]],TCARRERA[CEDULA],TCARRERA[CATEGORIA DEL SERVIDOR],"")</f>
        <v/>
      </c>
      <c r="I141" s="65"/>
      <c r="J141" s="41" t="str">
        <f>IF(Tabla20[[#This Row],[CARRERA]]&lt;&gt;"",Tabla20[[#This Row],[CARRERA]],IF(Tabla20[[#This Row],[Columna1]]&lt;&gt;"",Tabla20[[#This Row],[Columna1]],""))</f>
        <v/>
      </c>
      <c r="K141" s="55" t="str">
        <f>IF(Tabla20[[#This Row],[TIPO]]="Temporales",_xlfn.XLOOKUP(Tabla20[[#This Row],[NOMBRE Y APELLIDO]],TBLFECHAS[NOMBRE Y APELLIDO],TBLFECHAS[DESDE]),"")</f>
        <v/>
      </c>
      <c r="L141" s="55" t="str">
        <f>IF(Tabla20[[#This Row],[TIPO]]="Temporales",_xlfn.XLOOKUP(Tabla20[[#This Row],[NOMBRE Y APELLIDO]],TBLFECHAS[NOMBRE Y APELLIDO],TBLFECHAS[HASTA]),"")</f>
        <v/>
      </c>
      <c r="M141" s="58">
        <v>22050</v>
      </c>
      <c r="N141" s="61">
        <v>0</v>
      </c>
      <c r="O141" s="61">
        <v>670.32</v>
      </c>
      <c r="P141" s="61">
        <v>632.84</v>
      </c>
      <c r="Q141" s="61">
        <f>Tabla20[[#This Row],[sbruto]]-SUM(Tabla20[[#This Row],[ISR]:[AFP]])-Tabla20[[#This Row],[sneto]]</f>
        <v>13939.51</v>
      </c>
      <c r="R141" s="61">
        <v>6807.33</v>
      </c>
      <c r="S141" s="49" t="str">
        <f>_xlfn.XLOOKUP(Tabla20[[#This Row],[cedula]],TMODELO[Numero Documento],TMODELO[gen])</f>
        <v>M</v>
      </c>
      <c r="T141" s="49" t="str">
        <f>_xlfn.XLOOKUP(Tabla20[[#This Row],[cedula]],TMODELO[Numero Documento],TMODELO[Lugar Funciones Codigo])</f>
        <v>01.83.00.00.11.01</v>
      </c>
    </row>
    <row r="142" spans="1:20">
      <c r="A142" s="57" t="s">
        <v>3113</v>
      </c>
      <c r="B142" s="57" t="s">
        <v>3145</v>
      </c>
      <c r="C142" s="57" t="s">
        <v>3155</v>
      </c>
      <c r="D142" s="57" t="s">
        <v>2117</v>
      </c>
      <c r="E142" s="57" t="str">
        <f>_xlfn.XLOOKUP(Tabla20[[#This Row],[cedula]],TMODELO[Numero Documento],TMODELO[Empleado])</f>
        <v>FELIX GARCIA PARIZ</v>
      </c>
      <c r="F142" s="57" t="s">
        <v>42</v>
      </c>
      <c r="G142" s="57" t="str">
        <f>_xlfn.XLOOKUP(Tabla20[[#This Row],[cedula]],TMODELO[Numero Documento],TMODELO[Lugar Funciones])</f>
        <v>DEPARTAMENTO DE CORRESPONDENCIA Y ARCHIVO</v>
      </c>
      <c r="H142" s="57" t="str">
        <f>_xlfn.XLOOKUP(Tabla20[[#This Row],[cedula]],TCARRERA[CEDULA],TCARRERA[CATEGORIA DEL SERVIDOR],"")</f>
        <v/>
      </c>
      <c r="I142" s="65"/>
      <c r="J142" s="41" t="str">
        <f>IF(Tabla20[[#This Row],[CARRERA]]&lt;&gt;"",Tabla20[[#This Row],[CARRERA]],IF(Tabla20[[#This Row],[Columna1]]&lt;&gt;"",Tabla20[[#This Row],[Columna1]],""))</f>
        <v/>
      </c>
      <c r="K142" s="55" t="str">
        <f>IF(Tabla20[[#This Row],[TIPO]]="Temporales",_xlfn.XLOOKUP(Tabla20[[#This Row],[NOMBRE Y APELLIDO]],TBLFECHAS[NOMBRE Y APELLIDO],TBLFECHAS[DESDE]),"")</f>
        <v/>
      </c>
      <c r="L142" s="55" t="str">
        <f>IF(Tabla20[[#This Row],[TIPO]]="Temporales",_xlfn.XLOOKUP(Tabla20[[#This Row],[NOMBRE Y APELLIDO]],TBLFECHAS[NOMBRE Y APELLIDO],TBLFECHAS[HASTA]),"")</f>
        <v/>
      </c>
      <c r="M142" s="58">
        <v>22050</v>
      </c>
      <c r="N142" s="61">
        <v>0</v>
      </c>
      <c r="O142" s="61">
        <v>670.32</v>
      </c>
      <c r="P142" s="61">
        <v>632.84</v>
      </c>
      <c r="Q142" s="61">
        <f>Tabla20[[#This Row],[sbruto]]-SUM(Tabla20[[#This Row],[ISR]:[AFP]])-Tabla20[[#This Row],[sneto]]</f>
        <v>15187.3</v>
      </c>
      <c r="R142" s="61">
        <v>5559.54</v>
      </c>
      <c r="S142" s="45" t="str">
        <f>_xlfn.XLOOKUP(Tabla20[[#This Row],[cedula]],TMODELO[Numero Documento],TMODELO[gen])</f>
        <v>M</v>
      </c>
      <c r="T142" s="49" t="str">
        <f>_xlfn.XLOOKUP(Tabla20[[#This Row],[cedula]],TMODELO[Numero Documento],TMODELO[Lugar Funciones Codigo])</f>
        <v>01.83.00.00.11.01</v>
      </c>
    </row>
    <row r="143" spans="1:20">
      <c r="A143" s="57" t="s">
        <v>3113</v>
      </c>
      <c r="B143" s="57" t="s">
        <v>3145</v>
      </c>
      <c r="C143" s="57" t="s">
        <v>3155</v>
      </c>
      <c r="D143" s="57" t="s">
        <v>2284</v>
      </c>
      <c r="E143" s="57" t="str">
        <f>_xlfn.XLOOKUP(Tabla20[[#This Row],[cedula]],TMODELO[Numero Documento],TMODELO[Empleado])</f>
        <v>SANTO MARTINEZ DE LA ROSA</v>
      </c>
      <c r="F143" s="57" t="s">
        <v>122</v>
      </c>
      <c r="G143" s="57" t="str">
        <f>_xlfn.XLOOKUP(Tabla20[[#This Row],[cedula]],TMODELO[Numero Documento],TMODELO[Lugar Funciones])</f>
        <v>DEPARTAMENTO DE SERVICIOS GENERALES</v>
      </c>
      <c r="H143" s="57" t="str">
        <f>_xlfn.XLOOKUP(Tabla20[[#This Row],[cedula]],TCARRERA[CEDULA],TCARRERA[CATEGORIA DEL SERVIDOR],"")</f>
        <v/>
      </c>
      <c r="I143" s="65"/>
      <c r="J143" s="41" t="str">
        <f>IF(Tabla20[[#This Row],[CARRERA]]&lt;&gt;"",Tabla20[[#This Row],[CARRERA]],IF(Tabla20[[#This Row],[Columna1]]&lt;&gt;"",Tabla20[[#This Row],[Columna1]],""))</f>
        <v/>
      </c>
      <c r="K143" s="55" t="str">
        <f>IF(Tabla20[[#This Row],[TIPO]]="Temporales",_xlfn.XLOOKUP(Tabla20[[#This Row],[NOMBRE Y APELLIDO]],TBLFECHAS[NOMBRE Y APELLIDO],TBLFECHAS[DESDE]),"")</f>
        <v/>
      </c>
      <c r="L143" s="55" t="str">
        <f>IF(Tabla20[[#This Row],[TIPO]]="Temporales",_xlfn.XLOOKUP(Tabla20[[#This Row],[NOMBRE Y APELLIDO]],TBLFECHAS[NOMBRE Y APELLIDO],TBLFECHAS[HASTA]),"")</f>
        <v/>
      </c>
      <c r="M143" s="58">
        <v>35000</v>
      </c>
      <c r="N143" s="61">
        <v>0</v>
      </c>
      <c r="O143" s="61">
        <v>1064</v>
      </c>
      <c r="P143" s="61">
        <v>1004.5</v>
      </c>
      <c r="Q143" s="61">
        <f>Tabla20[[#This Row],[sbruto]]-SUM(Tabla20[[#This Row],[ISR]:[AFP]])-Tabla20[[#This Row],[sneto]]</f>
        <v>11411.61</v>
      </c>
      <c r="R143" s="61">
        <v>21519.89</v>
      </c>
      <c r="S143" s="45" t="str">
        <f>_xlfn.XLOOKUP(Tabla20[[#This Row],[cedula]],TMODELO[Numero Documento],TMODELO[gen])</f>
        <v>M</v>
      </c>
      <c r="T143" s="49" t="str">
        <f>_xlfn.XLOOKUP(Tabla20[[#This Row],[cedula]],TMODELO[Numero Documento],TMODELO[Lugar Funciones Codigo])</f>
        <v>01.83.00.00.11.02</v>
      </c>
    </row>
    <row r="144" spans="1:20">
      <c r="A144" s="57" t="s">
        <v>3113</v>
      </c>
      <c r="B144" s="57" t="s">
        <v>3145</v>
      </c>
      <c r="C144" s="57" t="s">
        <v>3155</v>
      </c>
      <c r="D144" s="57" t="s">
        <v>2215</v>
      </c>
      <c r="E144" s="57" t="str">
        <f>_xlfn.XLOOKUP(Tabla20[[#This Row],[cedula]],TMODELO[Numero Documento],TMODELO[Empleado])</f>
        <v>MARIELA PAREDES ARIAS</v>
      </c>
      <c r="F144" s="57" t="s">
        <v>174</v>
      </c>
      <c r="G144" s="57" t="str">
        <f>_xlfn.XLOOKUP(Tabla20[[#This Row],[cedula]],TMODELO[Numero Documento],TMODELO[Lugar Funciones])</f>
        <v>DEPARTAMENTO DE SERVICIOS GENERALES</v>
      </c>
      <c r="H144" s="57" t="str">
        <f>_xlfn.XLOOKUP(Tabla20[[#This Row],[cedula]],TCARRERA[CEDULA],TCARRERA[CATEGORIA DEL SERVIDOR],"")</f>
        <v/>
      </c>
      <c r="I144" s="65"/>
      <c r="J144" s="41" t="str">
        <f>IF(Tabla20[[#This Row],[CARRERA]]&lt;&gt;"",Tabla20[[#This Row],[CARRERA]],IF(Tabla20[[#This Row],[Columna1]]&lt;&gt;"",Tabla20[[#This Row],[Columna1]],""))</f>
        <v/>
      </c>
      <c r="K144" s="55" t="str">
        <f>IF(Tabla20[[#This Row],[TIPO]]="Temporales",_xlfn.XLOOKUP(Tabla20[[#This Row],[NOMBRE Y APELLIDO]],TBLFECHAS[NOMBRE Y APELLIDO],TBLFECHAS[DESDE]),"")</f>
        <v/>
      </c>
      <c r="L144" s="55" t="str">
        <f>IF(Tabla20[[#This Row],[TIPO]]="Temporales",_xlfn.XLOOKUP(Tabla20[[#This Row],[NOMBRE Y APELLIDO]],TBLFECHAS[NOMBRE Y APELLIDO],TBLFECHAS[HASTA]),"")</f>
        <v/>
      </c>
      <c r="M144" s="58">
        <v>31600</v>
      </c>
      <c r="N144" s="63">
        <v>0</v>
      </c>
      <c r="O144" s="61">
        <v>960.64</v>
      </c>
      <c r="P144" s="61">
        <v>906.92</v>
      </c>
      <c r="Q144" s="61">
        <f>Tabla20[[#This Row],[sbruto]]-SUM(Tabla20[[#This Row],[ISR]:[AFP]])-Tabla20[[#This Row],[sneto]]</f>
        <v>25</v>
      </c>
      <c r="R144" s="61">
        <v>29707.439999999999</v>
      </c>
      <c r="S144" s="45" t="str">
        <f>_xlfn.XLOOKUP(Tabla20[[#This Row],[cedula]],TMODELO[Numero Documento],TMODELO[gen])</f>
        <v>F</v>
      </c>
      <c r="T144" s="49" t="str">
        <f>_xlfn.XLOOKUP(Tabla20[[#This Row],[cedula]],TMODELO[Numero Documento],TMODELO[Lugar Funciones Codigo])</f>
        <v>01.83.00.00.11.02</v>
      </c>
    </row>
    <row r="145" spans="1:20">
      <c r="A145" s="57" t="s">
        <v>3113</v>
      </c>
      <c r="B145" s="57" t="s">
        <v>3145</v>
      </c>
      <c r="C145" s="57" t="s">
        <v>3155</v>
      </c>
      <c r="D145" s="57" t="s">
        <v>2162</v>
      </c>
      <c r="E145" s="57" t="str">
        <f>_xlfn.XLOOKUP(Tabla20[[#This Row],[cedula]],TMODELO[Numero Documento],TMODELO[Empleado])</f>
        <v>JOSE ANTONIO PEÑA VASQUEZ</v>
      </c>
      <c r="F145" s="57" t="s">
        <v>30</v>
      </c>
      <c r="G145" s="57" t="str">
        <f>_xlfn.XLOOKUP(Tabla20[[#This Row],[cedula]],TMODELO[Numero Documento],TMODELO[Lugar Funciones])</f>
        <v>DEPARTAMENTO DE SERVICIOS GENERALES</v>
      </c>
      <c r="H145" s="57" t="str">
        <f>_xlfn.XLOOKUP(Tabla20[[#This Row],[cedula]],TCARRERA[CEDULA],TCARRERA[CATEGORIA DEL SERVIDOR],"")</f>
        <v/>
      </c>
      <c r="I145" s="65"/>
      <c r="J145" s="41" t="str">
        <f>IF(Tabla20[[#This Row],[CARRERA]]&lt;&gt;"",Tabla20[[#This Row],[CARRERA]],IF(Tabla20[[#This Row],[Columna1]]&lt;&gt;"",Tabla20[[#This Row],[Columna1]],""))</f>
        <v/>
      </c>
      <c r="K145" s="55" t="str">
        <f>IF(Tabla20[[#This Row],[TIPO]]="Temporales",_xlfn.XLOOKUP(Tabla20[[#This Row],[NOMBRE Y APELLIDO]],TBLFECHAS[NOMBRE Y APELLIDO],TBLFECHAS[DESDE]),"")</f>
        <v/>
      </c>
      <c r="L145" s="55" t="str">
        <f>IF(Tabla20[[#This Row],[TIPO]]="Temporales",_xlfn.XLOOKUP(Tabla20[[#This Row],[NOMBRE Y APELLIDO]],TBLFECHAS[NOMBRE Y APELLIDO],TBLFECHAS[HASTA]),"")</f>
        <v/>
      </c>
      <c r="M145" s="58">
        <v>30000</v>
      </c>
      <c r="N145" s="60">
        <v>0</v>
      </c>
      <c r="O145" s="59">
        <v>912</v>
      </c>
      <c r="P145" s="59">
        <v>861</v>
      </c>
      <c r="Q145" s="59">
        <f>Tabla20[[#This Row],[sbruto]]-SUM(Tabla20[[#This Row],[ISR]:[AFP]])-Tabla20[[#This Row],[sneto]]</f>
        <v>25</v>
      </c>
      <c r="R145" s="59">
        <v>28202</v>
      </c>
      <c r="S145" s="45" t="str">
        <f>_xlfn.XLOOKUP(Tabla20[[#This Row],[cedula]],TMODELO[Numero Documento],TMODELO[gen])</f>
        <v>M</v>
      </c>
      <c r="T145" s="49" t="str">
        <f>_xlfn.XLOOKUP(Tabla20[[#This Row],[cedula]],TMODELO[Numero Documento],TMODELO[Lugar Funciones Codigo])</f>
        <v>01.83.00.00.11.02</v>
      </c>
    </row>
    <row r="146" spans="1:20">
      <c r="A146" s="57" t="s">
        <v>3113</v>
      </c>
      <c r="B146" s="57" t="s">
        <v>3145</v>
      </c>
      <c r="C146" s="57" t="s">
        <v>3155</v>
      </c>
      <c r="D146" s="57" t="s">
        <v>3322</v>
      </c>
      <c r="E146" s="57" t="str">
        <f>_xlfn.XLOOKUP(Tabla20[[#This Row],[cedula]],TMODELO[Numero Documento],TMODELO[Empleado])</f>
        <v>JABIEL PERDOMO</v>
      </c>
      <c r="F146" s="57" t="s">
        <v>30</v>
      </c>
      <c r="G146" s="57" t="str">
        <f>_xlfn.XLOOKUP(Tabla20[[#This Row],[cedula]],TMODELO[Numero Documento],TMODELO[Lugar Funciones])</f>
        <v>DEPARTAMENTO DE SERVICIOS GENERALES</v>
      </c>
      <c r="H146" s="57" t="str">
        <f>_xlfn.XLOOKUP(Tabla20[[#This Row],[cedula]],TCARRERA[CEDULA],TCARRERA[CATEGORIA DEL SERVIDOR],"")</f>
        <v/>
      </c>
      <c r="I146" s="65"/>
      <c r="J146" s="41" t="str">
        <f>IF(Tabla20[[#This Row],[CARRERA]]&lt;&gt;"",Tabla20[[#This Row],[CARRERA]],IF(Tabla20[[#This Row],[Columna1]]&lt;&gt;"",Tabla20[[#This Row],[Columna1]],""))</f>
        <v/>
      </c>
      <c r="K146" s="55" t="str">
        <f>IF(Tabla20[[#This Row],[TIPO]]="Temporales",_xlfn.XLOOKUP(Tabla20[[#This Row],[NOMBRE Y APELLIDO]],TBLFECHAS[NOMBRE Y APELLIDO],TBLFECHAS[DESDE]),"")</f>
        <v/>
      </c>
      <c r="L146" s="55" t="str">
        <f>IF(Tabla20[[#This Row],[TIPO]]="Temporales",_xlfn.XLOOKUP(Tabla20[[#This Row],[NOMBRE Y APELLIDO]],TBLFECHAS[NOMBRE Y APELLIDO],TBLFECHAS[HASTA]),"")</f>
        <v/>
      </c>
      <c r="M146" s="58">
        <v>27600</v>
      </c>
      <c r="N146" s="63">
        <v>0</v>
      </c>
      <c r="O146" s="59">
        <v>839.04</v>
      </c>
      <c r="P146" s="59">
        <v>792.12</v>
      </c>
      <c r="Q146" s="59">
        <f>Tabla20[[#This Row],[sbruto]]-SUM(Tabla20[[#This Row],[ISR]:[AFP]])-Tabla20[[#This Row],[sneto]]</f>
        <v>25</v>
      </c>
      <c r="R146" s="59">
        <v>25943.84</v>
      </c>
      <c r="S146" s="45" t="str">
        <f>_xlfn.XLOOKUP(Tabla20[[#This Row],[cedula]],TMODELO[Numero Documento],TMODELO[gen])</f>
        <v>M</v>
      </c>
      <c r="T146" s="49" t="str">
        <f>_xlfn.XLOOKUP(Tabla20[[#This Row],[cedula]],TMODELO[Numero Documento],TMODELO[Lugar Funciones Codigo])</f>
        <v>01.83.00.00.11.02</v>
      </c>
    </row>
    <row r="147" spans="1:20">
      <c r="A147" s="57" t="s">
        <v>3113</v>
      </c>
      <c r="B147" s="57" t="s">
        <v>3145</v>
      </c>
      <c r="C147" s="57" t="s">
        <v>3155</v>
      </c>
      <c r="D147" s="57" t="s">
        <v>2096</v>
      </c>
      <c r="E147" s="57" t="str">
        <f>_xlfn.XLOOKUP(Tabla20[[#This Row],[cedula]],TMODELO[Numero Documento],TMODELO[Empleado])</f>
        <v>DIANA MARIBEL CASTILLO MARTES</v>
      </c>
      <c r="F147" s="57" t="s">
        <v>10</v>
      </c>
      <c r="G147" s="57" t="str">
        <f>_xlfn.XLOOKUP(Tabla20[[#This Row],[cedula]],TMODELO[Numero Documento],TMODELO[Lugar Funciones])</f>
        <v>DEPARTAMENTO DE SERVICIOS GENERALES</v>
      </c>
      <c r="H147" s="57" t="str">
        <f>_xlfn.XLOOKUP(Tabla20[[#This Row],[cedula]],TCARRERA[CEDULA],TCARRERA[CATEGORIA DEL SERVIDOR],"")</f>
        <v/>
      </c>
      <c r="I147" s="65"/>
      <c r="J147" s="41" t="str">
        <f>IF(Tabla20[[#This Row],[CARRERA]]&lt;&gt;"",Tabla20[[#This Row],[CARRERA]],IF(Tabla20[[#This Row],[Columna1]]&lt;&gt;"",Tabla20[[#This Row],[Columna1]],""))</f>
        <v/>
      </c>
      <c r="K147" s="55" t="str">
        <f>IF(Tabla20[[#This Row],[TIPO]]="Temporales",_xlfn.XLOOKUP(Tabla20[[#This Row],[NOMBRE Y APELLIDO]],TBLFECHAS[NOMBRE Y APELLIDO],TBLFECHAS[DESDE]),"")</f>
        <v/>
      </c>
      <c r="L147" s="55" t="str">
        <f>IF(Tabla20[[#This Row],[TIPO]]="Temporales",_xlfn.XLOOKUP(Tabla20[[#This Row],[NOMBRE Y APELLIDO]],TBLFECHAS[NOMBRE Y APELLIDO],TBLFECHAS[HASTA]),"")</f>
        <v/>
      </c>
      <c r="M147" s="58">
        <v>24000</v>
      </c>
      <c r="N147" s="61">
        <v>0</v>
      </c>
      <c r="O147" s="59">
        <v>729.6</v>
      </c>
      <c r="P147" s="59">
        <v>688.8</v>
      </c>
      <c r="Q147" s="59">
        <f>Tabla20[[#This Row],[sbruto]]-SUM(Tabla20[[#This Row],[ISR]:[AFP]])-Tabla20[[#This Row],[sneto]]</f>
        <v>2463.2799999999988</v>
      </c>
      <c r="R147" s="59">
        <v>20118.32</v>
      </c>
      <c r="S147" s="45" t="str">
        <f>_xlfn.XLOOKUP(Tabla20[[#This Row],[cedula]],TMODELO[Numero Documento],TMODELO[gen])</f>
        <v>F</v>
      </c>
      <c r="T147" s="49" t="str">
        <f>_xlfn.XLOOKUP(Tabla20[[#This Row],[cedula]],TMODELO[Numero Documento],TMODELO[Lugar Funciones Codigo])</f>
        <v>01.83.00.00.11.02</v>
      </c>
    </row>
    <row r="148" spans="1:20">
      <c r="A148" s="57" t="s">
        <v>3113</v>
      </c>
      <c r="B148" s="57" t="s">
        <v>3145</v>
      </c>
      <c r="C148" s="57" t="s">
        <v>3155</v>
      </c>
      <c r="D148" s="57" t="s">
        <v>2080</v>
      </c>
      <c r="E148" s="57" t="str">
        <f>_xlfn.XLOOKUP(Tabla20[[#This Row],[cedula]],TMODELO[Numero Documento],TMODELO[Empleado])</f>
        <v>CARMELO FRIAS JIMENEZ</v>
      </c>
      <c r="F148" s="57" t="s">
        <v>27</v>
      </c>
      <c r="G148" s="57" t="str">
        <f>_xlfn.XLOOKUP(Tabla20[[#This Row],[cedula]],TMODELO[Numero Documento],TMODELO[Lugar Funciones])</f>
        <v>DEPARTAMENTO DE SERVICIOS GENERALES</v>
      </c>
      <c r="H148" s="57" t="str">
        <f>_xlfn.XLOOKUP(Tabla20[[#This Row],[cedula]],TCARRERA[CEDULA],TCARRERA[CATEGORIA DEL SERVIDOR],"")</f>
        <v/>
      </c>
      <c r="I148" s="65"/>
      <c r="J148" s="41" t="str">
        <f>IF(Tabla20[[#This Row],[CARRERA]]&lt;&gt;"",Tabla20[[#This Row],[CARRERA]],IF(Tabla20[[#This Row],[Columna1]]&lt;&gt;"",Tabla20[[#This Row],[Columna1]],""))</f>
        <v/>
      </c>
      <c r="K148" s="55" t="str">
        <f>IF(Tabla20[[#This Row],[TIPO]]="Temporales",_xlfn.XLOOKUP(Tabla20[[#This Row],[NOMBRE Y APELLIDO]],TBLFECHAS[NOMBRE Y APELLIDO],TBLFECHAS[DESDE]),"")</f>
        <v/>
      </c>
      <c r="L148" s="55" t="str">
        <f>IF(Tabla20[[#This Row],[TIPO]]="Temporales",_xlfn.XLOOKUP(Tabla20[[#This Row],[NOMBRE Y APELLIDO]],TBLFECHAS[NOMBRE Y APELLIDO],TBLFECHAS[HASTA]),"")</f>
        <v/>
      </c>
      <c r="M148" s="58">
        <v>16500</v>
      </c>
      <c r="N148" s="61">
        <v>0</v>
      </c>
      <c r="O148" s="61">
        <v>501.6</v>
      </c>
      <c r="P148" s="61">
        <v>473.55</v>
      </c>
      <c r="Q148" s="61">
        <f>Tabla20[[#This Row],[sbruto]]-SUM(Tabla20[[#This Row],[ISR]:[AFP]])-Tabla20[[#This Row],[sneto]]</f>
        <v>25</v>
      </c>
      <c r="R148" s="61">
        <v>15499.85</v>
      </c>
      <c r="S148" s="45" t="str">
        <f>_xlfn.XLOOKUP(Tabla20[[#This Row],[cedula]],TMODELO[Numero Documento],TMODELO[gen])</f>
        <v>M</v>
      </c>
      <c r="T148" s="49" t="str">
        <f>_xlfn.XLOOKUP(Tabla20[[#This Row],[cedula]],TMODELO[Numero Documento],TMODELO[Lugar Funciones Codigo])</f>
        <v>01.83.00.00.11.02</v>
      </c>
    </row>
    <row r="149" spans="1:20">
      <c r="A149" s="57" t="s">
        <v>3113</v>
      </c>
      <c r="B149" s="57" t="s">
        <v>3145</v>
      </c>
      <c r="C149" s="57" t="s">
        <v>3155</v>
      </c>
      <c r="D149" s="57" t="s">
        <v>2074</v>
      </c>
      <c r="E149" s="57" t="str">
        <f>_xlfn.XLOOKUP(Tabla20[[#This Row],[cedula]],TMODELO[Numero Documento],TMODELO[Empleado])</f>
        <v>BLAS LUNA</v>
      </c>
      <c r="F149" s="57" t="s">
        <v>8</v>
      </c>
      <c r="G149" s="57" t="str">
        <f>_xlfn.XLOOKUP(Tabla20[[#This Row],[cedula]],TMODELO[Numero Documento],TMODELO[Lugar Funciones])</f>
        <v>DEPARTAMENTO DE SERVICIOS GENERALES</v>
      </c>
      <c r="H149" s="57" t="str">
        <f>_xlfn.XLOOKUP(Tabla20[[#This Row],[cedula]],TCARRERA[CEDULA],TCARRERA[CATEGORIA DEL SERVIDOR],"")</f>
        <v/>
      </c>
      <c r="I149" s="65"/>
      <c r="J149" s="41" t="str">
        <f>IF(Tabla20[[#This Row],[CARRERA]]&lt;&gt;"",Tabla20[[#This Row],[CARRERA]],IF(Tabla20[[#This Row],[Columna1]]&lt;&gt;"",Tabla20[[#This Row],[Columna1]],""))</f>
        <v/>
      </c>
      <c r="K149" s="55" t="str">
        <f>IF(Tabla20[[#This Row],[TIPO]]="Temporales",_xlfn.XLOOKUP(Tabla20[[#This Row],[NOMBRE Y APELLIDO]],TBLFECHAS[NOMBRE Y APELLIDO],TBLFECHAS[DESDE]),"")</f>
        <v/>
      </c>
      <c r="L149" s="55" t="str">
        <f>IF(Tabla20[[#This Row],[TIPO]]="Temporales",_xlfn.XLOOKUP(Tabla20[[#This Row],[NOMBRE Y APELLIDO]],TBLFECHAS[NOMBRE Y APELLIDO],TBLFECHAS[HASTA]),"")</f>
        <v/>
      </c>
      <c r="M149" s="58">
        <v>16000</v>
      </c>
      <c r="N149" s="59">
        <v>0</v>
      </c>
      <c r="O149" s="59">
        <v>486.4</v>
      </c>
      <c r="P149" s="59">
        <v>459.2</v>
      </c>
      <c r="Q149" s="59">
        <f>Tabla20[[#This Row],[sbruto]]-SUM(Tabla20[[#This Row],[ISR]:[AFP]])-Tabla20[[#This Row],[sneto]]</f>
        <v>3071</v>
      </c>
      <c r="R149" s="59">
        <v>11983.4</v>
      </c>
      <c r="S149" s="48" t="str">
        <f>_xlfn.XLOOKUP(Tabla20[[#This Row],[cedula]],TMODELO[Numero Documento],TMODELO[gen])</f>
        <v>M</v>
      </c>
      <c r="T149" s="49" t="str">
        <f>_xlfn.XLOOKUP(Tabla20[[#This Row],[cedula]],TMODELO[Numero Documento],TMODELO[Lugar Funciones Codigo])</f>
        <v>01.83.00.00.11.02</v>
      </c>
    </row>
    <row r="150" spans="1:20">
      <c r="A150" s="57" t="s">
        <v>3113</v>
      </c>
      <c r="B150" s="57" t="s">
        <v>3145</v>
      </c>
      <c r="C150" s="57" t="s">
        <v>3155</v>
      </c>
      <c r="D150" s="57" t="s">
        <v>2240</v>
      </c>
      <c r="E150" s="57" t="str">
        <f>_xlfn.XLOOKUP(Tabla20[[#This Row],[cedula]],TMODELO[Numero Documento],TMODELO[Empleado])</f>
        <v>OSCAR EDUARDO EUSTAQUIO JAVIER</v>
      </c>
      <c r="F150" s="57" t="s">
        <v>8</v>
      </c>
      <c r="G150" s="57" t="str">
        <f>_xlfn.XLOOKUP(Tabla20[[#This Row],[cedula]],TMODELO[Numero Documento],TMODELO[Lugar Funciones])</f>
        <v>DEPARTAMENTO DE SERVICIOS GENERALES</v>
      </c>
      <c r="H150" s="57" t="str">
        <f>_xlfn.XLOOKUP(Tabla20[[#This Row],[cedula]],TCARRERA[CEDULA],TCARRERA[CATEGORIA DEL SERVIDOR],"")</f>
        <v/>
      </c>
      <c r="I150" s="65"/>
      <c r="J150" s="41" t="str">
        <f>IF(Tabla20[[#This Row],[CARRERA]]&lt;&gt;"",Tabla20[[#This Row],[CARRERA]],IF(Tabla20[[#This Row],[Columna1]]&lt;&gt;"",Tabla20[[#This Row],[Columna1]],""))</f>
        <v/>
      </c>
      <c r="K150" s="55" t="str">
        <f>IF(Tabla20[[#This Row],[TIPO]]="Temporales",_xlfn.XLOOKUP(Tabla20[[#This Row],[NOMBRE Y APELLIDO]],TBLFECHAS[NOMBRE Y APELLIDO],TBLFECHAS[DESDE]),"")</f>
        <v/>
      </c>
      <c r="L150" s="55" t="str">
        <f>IF(Tabla20[[#This Row],[TIPO]]="Temporales",_xlfn.XLOOKUP(Tabla20[[#This Row],[NOMBRE Y APELLIDO]],TBLFECHAS[NOMBRE Y APELLIDO],TBLFECHAS[HASTA]),"")</f>
        <v/>
      </c>
      <c r="M150" s="58">
        <v>16000</v>
      </c>
      <c r="N150" s="61">
        <v>0</v>
      </c>
      <c r="O150" s="59">
        <v>486.4</v>
      </c>
      <c r="P150" s="59">
        <v>459.2</v>
      </c>
      <c r="Q150" s="59">
        <f>Tabla20[[#This Row],[sbruto]]-SUM(Tabla20[[#This Row],[ISR]:[AFP]])-Tabla20[[#This Row],[sneto]]</f>
        <v>25</v>
      </c>
      <c r="R150" s="59">
        <v>15029.4</v>
      </c>
      <c r="S150" s="49" t="str">
        <f>_xlfn.XLOOKUP(Tabla20[[#This Row],[cedula]],TMODELO[Numero Documento],TMODELO[gen])</f>
        <v>M</v>
      </c>
      <c r="T150" s="49" t="str">
        <f>_xlfn.XLOOKUP(Tabla20[[#This Row],[cedula]],TMODELO[Numero Documento],TMODELO[Lugar Funciones Codigo])</f>
        <v>01.83.00.00.11.02</v>
      </c>
    </row>
    <row r="151" spans="1:20">
      <c r="A151" s="57" t="s">
        <v>3113</v>
      </c>
      <c r="B151" s="57" t="s">
        <v>3145</v>
      </c>
      <c r="C151" s="57" t="s">
        <v>3155</v>
      </c>
      <c r="D151" s="57" t="s">
        <v>2306</v>
      </c>
      <c r="E151" s="57" t="str">
        <f>_xlfn.XLOOKUP(Tabla20[[#This Row],[cedula]],TMODELO[Numero Documento],TMODELO[Empleado])</f>
        <v>WILLI JOSE REYES CASTILLO</v>
      </c>
      <c r="F151" s="57" t="s">
        <v>481</v>
      </c>
      <c r="G151" s="57" t="str">
        <f>_xlfn.XLOOKUP(Tabla20[[#This Row],[cedula]],TMODELO[Numero Documento],TMODELO[Lugar Funciones])</f>
        <v>DEPARTAMENTO DE SERVICIOS GENERALES</v>
      </c>
      <c r="H151" s="57" t="str">
        <f>_xlfn.XLOOKUP(Tabla20[[#This Row],[cedula]],TCARRERA[CEDULA],TCARRERA[CATEGORIA DEL SERVIDOR],"")</f>
        <v/>
      </c>
      <c r="I151" s="65"/>
      <c r="J151" s="41" t="str">
        <f>IF(Tabla20[[#This Row],[CARRERA]]&lt;&gt;"",Tabla20[[#This Row],[CARRERA]],IF(Tabla20[[#This Row],[Columna1]]&lt;&gt;"",Tabla20[[#This Row],[Columna1]],""))</f>
        <v/>
      </c>
      <c r="K151" s="55" t="str">
        <f>IF(Tabla20[[#This Row],[TIPO]]="Temporales",_xlfn.XLOOKUP(Tabla20[[#This Row],[NOMBRE Y APELLIDO]],TBLFECHAS[NOMBRE Y APELLIDO],TBLFECHAS[DESDE]),"")</f>
        <v/>
      </c>
      <c r="L151" s="55" t="str">
        <f>IF(Tabla20[[#This Row],[TIPO]]="Temporales",_xlfn.XLOOKUP(Tabla20[[#This Row],[NOMBRE Y APELLIDO]],TBLFECHAS[NOMBRE Y APELLIDO],TBLFECHAS[HASTA]),"")</f>
        <v/>
      </c>
      <c r="M151" s="58">
        <v>15000</v>
      </c>
      <c r="N151" s="63">
        <v>0</v>
      </c>
      <c r="O151" s="61">
        <v>456</v>
      </c>
      <c r="P151" s="61">
        <v>430.5</v>
      </c>
      <c r="Q151" s="61">
        <f>Tabla20[[#This Row],[sbruto]]-SUM(Tabla20[[#This Row],[ISR]:[AFP]])-Tabla20[[#This Row],[sneto]]</f>
        <v>25</v>
      </c>
      <c r="R151" s="61">
        <v>14088.5</v>
      </c>
      <c r="S151" s="45" t="str">
        <f>_xlfn.XLOOKUP(Tabla20[[#This Row],[cedula]],TMODELO[Numero Documento],TMODELO[gen])</f>
        <v>M</v>
      </c>
      <c r="T151" s="49" t="str">
        <f>_xlfn.XLOOKUP(Tabla20[[#This Row],[cedula]],TMODELO[Numero Documento],TMODELO[Lugar Funciones Codigo])</f>
        <v>01.83.00.00.11.02</v>
      </c>
    </row>
    <row r="152" spans="1:20">
      <c r="A152" s="57" t="s">
        <v>3113</v>
      </c>
      <c r="B152" s="57" t="s">
        <v>3145</v>
      </c>
      <c r="C152" s="57" t="s">
        <v>3155</v>
      </c>
      <c r="D152" s="57" t="s">
        <v>3319</v>
      </c>
      <c r="E152" s="57" t="str">
        <f>_xlfn.XLOOKUP(Tabla20[[#This Row],[cedula]],TMODELO[Numero Documento],TMODELO[Empleado])</f>
        <v>PAULINA MOREL GRULLAR</v>
      </c>
      <c r="F152" s="57" t="s">
        <v>8</v>
      </c>
      <c r="G152" s="57" t="str">
        <f>_xlfn.XLOOKUP(Tabla20[[#This Row],[cedula]],TMODELO[Numero Documento],TMODELO[Lugar Funciones])</f>
        <v>DEPARTAMENTO DE SERVICIOS GENERALES</v>
      </c>
      <c r="H152" s="57" t="str">
        <f>_xlfn.XLOOKUP(Tabla20[[#This Row],[cedula]],TCARRERA[CEDULA],TCARRERA[CATEGORIA DEL SERVIDOR],"")</f>
        <v/>
      </c>
      <c r="I152" s="65"/>
      <c r="J152" s="41" t="str">
        <f>IF(Tabla20[[#This Row],[CARRERA]]&lt;&gt;"",Tabla20[[#This Row],[CARRERA]],IF(Tabla20[[#This Row],[Columna1]]&lt;&gt;"",Tabla20[[#This Row],[Columna1]],""))</f>
        <v/>
      </c>
      <c r="K152" s="55" t="str">
        <f>IF(Tabla20[[#This Row],[TIPO]]="Temporales",_xlfn.XLOOKUP(Tabla20[[#This Row],[NOMBRE Y APELLIDO]],TBLFECHAS[NOMBRE Y APELLIDO],TBLFECHAS[DESDE]),"")</f>
        <v/>
      </c>
      <c r="L152" s="55" t="str">
        <f>IF(Tabla20[[#This Row],[TIPO]]="Temporales",_xlfn.XLOOKUP(Tabla20[[#This Row],[NOMBRE Y APELLIDO]],TBLFECHAS[NOMBRE Y APELLIDO],TBLFECHAS[HASTA]),"")</f>
        <v/>
      </c>
      <c r="M152" s="58">
        <v>13033.33</v>
      </c>
      <c r="N152" s="63">
        <v>0</v>
      </c>
      <c r="O152" s="59">
        <v>396.21</v>
      </c>
      <c r="P152" s="59">
        <v>374.06</v>
      </c>
      <c r="Q152" s="59">
        <f>Tabla20[[#This Row],[sbruto]]-SUM(Tabla20[[#This Row],[ISR]:[AFP]])-Tabla20[[#This Row],[sneto]]</f>
        <v>25</v>
      </c>
      <c r="R152" s="59">
        <v>12238.06</v>
      </c>
      <c r="S152" s="45" t="str">
        <f>_xlfn.XLOOKUP(Tabla20[[#This Row],[cedula]],TMODELO[Numero Documento],TMODELO[gen])</f>
        <v>F</v>
      </c>
      <c r="T152" s="49" t="str">
        <f>_xlfn.XLOOKUP(Tabla20[[#This Row],[cedula]],TMODELO[Numero Documento],TMODELO[Lugar Funciones Codigo])</f>
        <v>01.83.00.00.11.02</v>
      </c>
    </row>
    <row r="153" spans="1:20">
      <c r="A153" s="57" t="s">
        <v>3113</v>
      </c>
      <c r="B153" s="57" t="s">
        <v>3145</v>
      </c>
      <c r="C153" s="57" t="s">
        <v>3155</v>
      </c>
      <c r="D153" s="57" t="s">
        <v>3320</v>
      </c>
      <c r="E153" s="57" t="str">
        <f>_xlfn.XLOOKUP(Tabla20[[#This Row],[cedula]],TMODELO[Numero Documento],TMODELO[Empleado])</f>
        <v>BENITA CRUCEY CABRERA</v>
      </c>
      <c r="F153" s="57" t="s">
        <v>8</v>
      </c>
      <c r="G153" s="57" t="str">
        <f>_xlfn.XLOOKUP(Tabla20[[#This Row],[cedula]],TMODELO[Numero Documento],TMODELO[Lugar Funciones])</f>
        <v>DEPARTAMENTO DE SERVICIOS GENERALES</v>
      </c>
      <c r="H153" s="57" t="str">
        <f>_xlfn.XLOOKUP(Tabla20[[#This Row],[cedula]],TCARRERA[CEDULA],TCARRERA[CATEGORIA DEL SERVIDOR],"")</f>
        <v/>
      </c>
      <c r="I153" s="65"/>
      <c r="J153" s="41" t="str">
        <f>IF(Tabla20[[#This Row],[CARRERA]]&lt;&gt;"",Tabla20[[#This Row],[CARRERA]],IF(Tabla20[[#This Row],[Columna1]]&lt;&gt;"",Tabla20[[#This Row],[Columna1]],""))</f>
        <v/>
      </c>
      <c r="K153" s="55" t="str">
        <f>IF(Tabla20[[#This Row],[TIPO]]="Temporales",_xlfn.XLOOKUP(Tabla20[[#This Row],[NOMBRE Y APELLIDO]],TBLFECHAS[NOMBRE Y APELLIDO],TBLFECHAS[DESDE]),"")</f>
        <v/>
      </c>
      <c r="L153" s="55" t="str">
        <f>IF(Tabla20[[#This Row],[TIPO]]="Temporales",_xlfn.XLOOKUP(Tabla20[[#This Row],[NOMBRE Y APELLIDO]],TBLFECHAS[NOMBRE Y APELLIDO],TBLFECHAS[HASTA]),"")</f>
        <v/>
      </c>
      <c r="M153" s="58">
        <v>13033.33</v>
      </c>
      <c r="N153" s="62">
        <v>0</v>
      </c>
      <c r="O153" s="61">
        <v>396.21</v>
      </c>
      <c r="P153" s="61">
        <v>374.06</v>
      </c>
      <c r="Q153" s="61">
        <f>Tabla20[[#This Row],[sbruto]]-SUM(Tabla20[[#This Row],[ISR]:[AFP]])-Tabla20[[#This Row],[sneto]]</f>
        <v>25</v>
      </c>
      <c r="R153" s="61">
        <v>12238.06</v>
      </c>
      <c r="S153" s="45" t="str">
        <f>_xlfn.XLOOKUP(Tabla20[[#This Row],[cedula]],TMODELO[Numero Documento],TMODELO[gen])</f>
        <v>F</v>
      </c>
      <c r="T153" s="49" t="str">
        <f>_xlfn.XLOOKUP(Tabla20[[#This Row],[cedula]],TMODELO[Numero Documento],TMODELO[Lugar Funciones Codigo])</f>
        <v>01.83.00.00.11.02</v>
      </c>
    </row>
    <row r="154" spans="1:20">
      <c r="A154" s="57" t="s">
        <v>3113</v>
      </c>
      <c r="B154" s="57" t="s">
        <v>3145</v>
      </c>
      <c r="C154" s="57" t="s">
        <v>3155</v>
      </c>
      <c r="D154" s="57" t="s">
        <v>1361</v>
      </c>
      <c r="E154" s="57" t="str">
        <f>_xlfn.XLOOKUP(Tabla20[[#This Row],[cedula]],TMODELO[Numero Documento],TMODELO[Empleado])</f>
        <v>LEON FLORIMON ROSARIO</v>
      </c>
      <c r="F154" s="57" t="s">
        <v>730</v>
      </c>
      <c r="G154" s="57" t="str">
        <f>_xlfn.XLOOKUP(Tabla20[[#This Row],[cedula]],TMODELO[Numero Documento],TMODELO[Lugar Funciones])</f>
        <v>DIVISION DE TRANSPORTE</v>
      </c>
      <c r="H154" s="57" t="str">
        <f>_xlfn.XLOOKUP(Tabla20[[#This Row],[cedula]],TCARRERA[CEDULA],TCARRERA[CATEGORIA DEL SERVIDOR],"")</f>
        <v>CARRERA ADMINISTRATIVA</v>
      </c>
      <c r="I154" s="65"/>
      <c r="J154" s="41" t="str">
        <f>IF(Tabla20[[#This Row],[CARRERA]]&lt;&gt;"",Tabla20[[#This Row],[CARRERA]],IF(Tabla20[[#This Row],[Columna1]]&lt;&gt;"",Tabla20[[#This Row],[Columna1]],""))</f>
        <v>CARRERA ADMINISTRATIVA</v>
      </c>
      <c r="K154" s="55" t="str">
        <f>IF(Tabla20[[#This Row],[TIPO]]="Temporales",_xlfn.XLOOKUP(Tabla20[[#This Row],[NOMBRE Y APELLIDO]],TBLFECHAS[NOMBRE Y APELLIDO],TBLFECHAS[DESDE]),"")</f>
        <v/>
      </c>
      <c r="L154" s="55" t="str">
        <f>IF(Tabla20[[#This Row],[TIPO]]="Temporales",_xlfn.XLOOKUP(Tabla20[[#This Row],[NOMBRE Y APELLIDO]],TBLFECHAS[NOMBRE Y APELLIDO],TBLFECHAS[HASTA]),"")</f>
        <v/>
      </c>
      <c r="M154" s="58">
        <v>50000</v>
      </c>
      <c r="N154" s="63">
        <v>0</v>
      </c>
      <c r="O154" s="59">
        <v>1520</v>
      </c>
      <c r="P154" s="59">
        <v>1435</v>
      </c>
      <c r="Q154" s="59">
        <f>Tabla20[[#This Row],[sbruto]]-SUM(Tabla20[[#This Row],[ISR]:[AFP]])-Tabla20[[#This Row],[sneto]]</f>
        <v>5105</v>
      </c>
      <c r="R154" s="59">
        <v>41940</v>
      </c>
      <c r="S154" s="45" t="str">
        <f>_xlfn.XLOOKUP(Tabla20[[#This Row],[cedula]],TMODELO[Numero Documento],TMODELO[gen])</f>
        <v>M</v>
      </c>
      <c r="T154" s="49" t="str">
        <f>_xlfn.XLOOKUP(Tabla20[[#This Row],[cedula]],TMODELO[Numero Documento],TMODELO[Lugar Funciones Codigo])</f>
        <v>01.83.00.00.11.02.01</v>
      </c>
    </row>
    <row r="155" spans="1:20">
      <c r="A155" s="57" t="s">
        <v>3113</v>
      </c>
      <c r="B155" s="57" t="s">
        <v>3145</v>
      </c>
      <c r="C155" s="57" t="s">
        <v>3155</v>
      </c>
      <c r="D155" s="57" t="s">
        <v>2229</v>
      </c>
      <c r="E155" s="57" t="str">
        <f>_xlfn.XLOOKUP(Tabla20[[#This Row],[cedula]],TMODELO[Numero Documento],TMODELO[Empleado])</f>
        <v>MODESTO DELANYER VARGAS MENDEZ</v>
      </c>
      <c r="F155" s="57" t="s">
        <v>267</v>
      </c>
      <c r="G155" s="57" t="str">
        <f>_xlfn.XLOOKUP(Tabla20[[#This Row],[cedula]],TMODELO[Numero Documento],TMODELO[Lugar Funciones])</f>
        <v>DIVISION DE TRANSPORTE</v>
      </c>
      <c r="H155" s="57" t="str">
        <f>_xlfn.XLOOKUP(Tabla20[[#This Row],[cedula]],TCARRERA[CEDULA],TCARRERA[CATEGORIA DEL SERVIDOR],"")</f>
        <v/>
      </c>
      <c r="I155" s="65"/>
      <c r="J155" s="41" t="str">
        <f>IF(Tabla20[[#This Row],[CARRERA]]&lt;&gt;"",Tabla20[[#This Row],[CARRERA]],IF(Tabla20[[#This Row],[Columna1]]&lt;&gt;"",Tabla20[[#This Row],[Columna1]],""))</f>
        <v/>
      </c>
      <c r="K155" s="55" t="str">
        <f>IF(Tabla20[[#This Row],[TIPO]]="Temporales",_xlfn.XLOOKUP(Tabla20[[#This Row],[NOMBRE Y APELLIDO]],TBLFECHAS[NOMBRE Y APELLIDO],TBLFECHAS[DESDE]),"")</f>
        <v/>
      </c>
      <c r="L155" s="55" t="str">
        <f>IF(Tabla20[[#This Row],[TIPO]]="Temporales",_xlfn.XLOOKUP(Tabla20[[#This Row],[NOMBRE Y APELLIDO]],TBLFECHAS[NOMBRE Y APELLIDO],TBLFECHAS[HASTA]),"")</f>
        <v/>
      </c>
      <c r="M155" s="58">
        <v>50000</v>
      </c>
      <c r="N155" s="63">
        <v>0</v>
      </c>
      <c r="O155" s="59">
        <v>1520</v>
      </c>
      <c r="P155" s="59">
        <v>1435</v>
      </c>
      <c r="Q155" s="59">
        <f>Tabla20[[#This Row],[sbruto]]-SUM(Tabla20[[#This Row],[ISR]:[AFP]])-Tabla20[[#This Row],[sneto]]</f>
        <v>2975.1200000000026</v>
      </c>
      <c r="R155" s="59">
        <v>44069.88</v>
      </c>
      <c r="S155" s="45" t="str">
        <f>_xlfn.XLOOKUP(Tabla20[[#This Row],[cedula]],TMODELO[Numero Documento],TMODELO[gen])</f>
        <v>M</v>
      </c>
      <c r="T155" s="49" t="str">
        <f>_xlfn.XLOOKUP(Tabla20[[#This Row],[cedula]],TMODELO[Numero Documento],TMODELO[Lugar Funciones Codigo])</f>
        <v>01.83.00.00.11.02.01</v>
      </c>
    </row>
    <row r="156" spans="1:20">
      <c r="A156" s="57" t="s">
        <v>3113</v>
      </c>
      <c r="B156" s="57" t="s">
        <v>3145</v>
      </c>
      <c r="C156" s="57" t="s">
        <v>3155</v>
      </c>
      <c r="D156" s="57" t="s">
        <v>2275</v>
      </c>
      <c r="E156" s="57" t="str">
        <f>_xlfn.XLOOKUP(Tabla20[[#This Row],[cedula]],TMODELO[Numero Documento],TMODELO[Empleado])</f>
        <v>ROFRANMY MAITE PEREZ RODRIGUEZ</v>
      </c>
      <c r="F156" s="57" t="s">
        <v>10</v>
      </c>
      <c r="G156" s="57" t="str">
        <f>_xlfn.XLOOKUP(Tabla20[[#This Row],[cedula]],TMODELO[Numero Documento],TMODELO[Lugar Funciones])</f>
        <v>DIVISION DE TRANSPORTE</v>
      </c>
      <c r="H156" s="57" t="str">
        <f>_xlfn.XLOOKUP(Tabla20[[#This Row],[cedula]],TCARRERA[CEDULA],TCARRERA[CATEGORIA DEL SERVIDOR],"")</f>
        <v/>
      </c>
      <c r="I156" s="65"/>
      <c r="J156" s="41" t="str">
        <f>IF(Tabla20[[#This Row],[CARRERA]]&lt;&gt;"",Tabla20[[#This Row],[CARRERA]],IF(Tabla20[[#This Row],[Columna1]]&lt;&gt;"",Tabla20[[#This Row],[Columna1]],""))</f>
        <v/>
      </c>
      <c r="K156" s="55" t="str">
        <f>IF(Tabla20[[#This Row],[TIPO]]="Temporales",_xlfn.XLOOKUP(Tabla20[[#This Row],[NOMBRE Y APELLIDO]],TBLFECHAS[NOMBRE Y APELLIDO],TBLFECHAS[DESDE]),"")</f>
        <v/>
      </c>
      <c r="L156" s="55" t="str">
        <f>IF(Tabla20[[#This Row],[TIPO]]="Temporales",_xlfn.XLOOKUP(Tabla20[[#This Row],[NOMBRE Y APELLIDO]],TBLFECHAS[NOMBRE Y APELLIDO],TBLFECHAS[HASTA]),"")</f>
        <v/>
      </c>
      <c r="M156" s="58">
        <v>35000</v>
      </c>
      <c r="N156" s="61">
        <v>0</v>
      </c>
      <c r="O156" s="61">
        <v>1064</v>
      </c>
      <c r="P156" s="61">
        <v>1004.5</v>
      </c>
      <c r="Q156" s="61">
        <f>Tabla20[[#This Row],[sbruto]]-SUM(Tabla20[[#This Row],[ISR]:[AFP]])-Tabla20[[#This Row],[sneto]]</f>
        <v>22806.47</v>
      </c>
      <c r="R156" s="61">
        <v>10125.030000000001</v>
      </c>
      <c r="S156" s="45" t="str">
        <f>_xlfn.XLOOKUP(Tabla20[[#This Row],[cedula]],TMODELO[Numero Documento],TMODELO[gen])</f>
        <v>F</v>
      </c>
      <c r="T156" s="49" t="str">
        <f>_xlfn.XLOOKUP(Tabla20[[#This Row],[cedula]],TMODELO[Numero Documento],TMODELO[Lugar Funciones Codigo])</f>
        <v>01.83.00.00.11.02.01</v>
      </c>
    </row>
    <row r="157" spans="1:20">
      <c r="A157" s="57" t="s">
        <v>3113</v>
      </c>
      <c r="B157" s="57" t="s">
        <v>3145</v>
      </c>
      <c r="C157" s="57" t="s">
        <v>3155</v>
      </c>
      <c r="D157" s="57" t="s">
        <v>2298</v>
      </c>
      <c r="E157" s="57" t="str">
        <f>_xlfn.XLOOKUP(Tabla20[[#This Row],[cedula]],TMODELO[Numero Documento],TMODELO[Empleado])</f>
        <v>VALENTIN ROMERO PINEDA</v>
      </c>
      <c r="F157" s="57" t="s">
        <v>135</v>
      </c>
      <c r="G157" s="57" t="str">
        <f>_xlfn.XLOOKUP(Tabla20[[#This Row],[cedula]],TMODELO[Numero Documento],TMODELO[Lugar Funciones])</f>
        <v>DIVISION DE TRANSPORTE</v>
      </c>
      <c r="H157" s="57" t="str">
        <f>_xlfn.XLOOKUP(Tabla20[[#This Row],[cedula]],TCARRERA[CEDULA],TCARRERA[CATEGORIA DEL SERVIDOR],"")</f>
        <v/>
      </c>
      <c r="I157" s="65"/>
      <c r="J157" s="41" t="str">
        <f>IF(Tabla20[[#This Row],[CARRERA]]&lt;&gt;"",Tabla20[[#This Row],[CARRERA]],IF(Tabla20[[#This Row],[Columna1]]&lt;&gt;"",Tabla20[[#This Row],[Columna1]],""))</f>
        <v/>
      </c>
      <c r="K157" s="55" t="str">
        <f>IF(Tabla20[[#This Row],[TIPO]]="Temporales",_xlfn.XLOOKUP(Tabla20[[#This Row],[NOMBRE Y APELLIDO]],TBLFECHAS[NOMBRE Y APELLIDO],TBLFECHAS[DESDE]),"")</f>
        <v/>
      </c>
      <c r="L157" s="55" t="str">
        <f>IF(Tabla20[[#This Row],[TIPO]]="Temporales",_xlfn.XLOOKUP(Tabla20[[#This Row],[NOMBRE Y APELLIDO]],TBLFECHAS[NOMBRE Y APELLIDO],TBLFECHAS[HASTA]),"")</f>
        <v/>
      </c>
      <c r="M157" s="58">
        <v>30000</v>
      </c>
      <c r="N157" s="59">
        <v>0</v>
      </c>
      <c r="O157" s="59">
        <v>912</v>
      </c>
      <c r="P157" s="59">
        <v>861</v>
      </c>
      <c r="Q157" s="59">
        <f>Tabla20[[#This Row],[sbruto]]-SUM(Tabla20[[#This Row],[ISR]:[AFP]])-Tabla20[[#This Row],[sneto]]</f>
        <v>1071</v>
      </c>
      <c r="R157" s="59">
        <v>27156</v>
      </c>
      <c r="S157" s="48" t="str">
        <f>_xlfn.XLOOKUP(Tabla20[[#This Row],[cedula]],TMODELO[Numero Documento],TMODELO[gen])</f>
        <v>M</v>
      </c>
      <c r="T157" s="49" t="str">
        <f>_xlfn.XLOOKUP(Tabla20[[#This Row],[cedula]],TMODELO[Numero Documento],TMODELO[Lugar Funciones Codigo])</f>
        <v>01.83.00.00.11.02.01</v>
      </c>
    </row>
    <row r="158" spans="1:20">
      <c r="A158" s="57" t="s">
        <v>3113</v>
      </c>
      <c r="B158" s="57" t="s">
        <v>3145</v>
      </c>
      <c r="C158" s="57" t="s">
        <v>3155</v>
      </c>
      <c r="D158" s="57" t="s">
        <v>2135</v>
      </c>
      <c r="E158" s="57" t="str">
        <f>_xlfn.XLOOKUP(Tabla20[[#This Row],[cedula]],TMODELO[Numero Documento],TMODELO[Empleado])</f>
        <v>GERALDO LUCIANO SANCHEZ GUERRERO</v>
      </c>
      <c r="F158" s="57" t="s">
        <v>135</v>
      </c>
      <c r="G158" s="57" t="str">
        <f>_xlfn.XLOOKUP(Tabla20[[#This Row],[cedula]],TMODELO[Numero Documento],TMODELO[Lugar Funciones])</f>
        <v>DIVISION DE TRANSPORTE</v>
      </c>
      <c r="H158" s="57" t="str">
        <f>_xlfn.XLOOKUP(Tabla20[[#This Row],[cedula]],TCARRERA[CEDULA],TCARRERA[CATEGORIA DEL SERVIDOR],"")</f>
        <v/>
      </c>
      <c r="I158" s="65"/>
      <c r="J158" s="50" t="str">
        <f>IF(Tabla20[[#This Row],[CARRERA]]&lt;&gt;"",Tabla20[[#This Row],[CARRERA]],IF(Tabla20[[#This Row],[Columna1]]&lt;&gt;"",Tabla20[[#This Row],[Columna1]],""))</f>
        <v/>
      </c>
      <c r="K158" s="54" t="str">
        <f>IF(Tabla20[[#This Row],[TIPO]]="Temporales",_xlfn.XLOOKUP(Tabla20[[#This Row],[NOMBRE Y APELLIDO]],TBLFECHAS[NOMBRE Y APELLIDO],TBLFECHAS[DESDE]),"")</f>
        <v/>
      </c>
      <c r="L158" s="54" t="str">
        <f>IF(Tabla20[[#This Row],[TIPO]]="Temporales",_xlfn.XLOOKUP(Tabla20[[#This Row],[NOMBRE Y APELLIDO]],TBLFECHAS[NOMBRE Y APELLIDO],TBLFECHAS[HASTA]),"")</f>
        <v/>
      </c>
      <c r="M158" s="58">
        <v>30000</v>
      </c>
      <c r="N158" s="59">
        <v>0</v>
      </c>
      <c r="O158" s="59">
        <v>912</v>
      </c>
      <c r="P158" s="59">
        <v>861</v>
      </c>
      <c r="Q158" s="59">
        <f>Tabla20[[#This Row],[sbruto]]-SUM(Tabla20[[#This Row],[ISR]:[AFP]])-Tabla20[[#This Row],[sneto]]</f>
        <v>3571</v>
      </c>
      <c r="R158" s="59">
        <v>24656</v>
      </c>
      <c r="S158" s="45" t="str">
        <f>_xlfn.XLOOKUP(Tabla20[[#This Row],[cedula]],TMODELO[Numero Documento],TMODELO[gen])</f>
        <v>M</v>
      </c>
      <c r="T158" s="49" t="str">
        <f>_xlfn.XLOOKUP(Tabla20[[#This Row],[cedula]],TMODELO[Numero Documento],TMODELO[Lugar Funciones Codigo])</f>
        <v>01.83.00.00.11.02.01</v>
      </c>
    </row>
    <row r="159" spans="1:20">
      <c r="A159" s="57" t="s">
        <v>3113</v>
      </c>
      <c r="B159" s="57" t="s">
        <v>3145</v>
      </c>
      <c r="C159" s="57" t="s">
        <v>3155</v>
      </c>
      <c r="D159" s="57" t="s">
        <v>2081</v>
      </c>
      <c r="E159" s="57" t="str">
        <f>_xlfn.XLOOKUP(Tabla20[[#This Row],[cedula]],TMODELO[Numero Documento],TMODELO[Empleado])</f>
        <v>CARMELO OGANDO MONTILLA</v>
      </c>
      <c r="F159" s="57" t="s">
        <v>135</v>
      </c>
      <c r="G159" s="57" t="str">
        <f>_xlfn.XLOOKUP(Tabla20[[#This Row],[cedula]],TMODELO[Numero Documento],TMODELO[Lugar Funciones])</f>
        <v>DIVISION DE TRANSPORTE</v>
      </c>
      <c r="H159" s="57" t="str">
        <f>_xlfn.XLOOKUP(Tabla20[[#This Row],[cedula]],TCARRERA[CEDULA],TCARRERA[CATEGORIA DEL SERVIDOR],"")</f>
        <v/>
      </c>
      <c r="I159" s="65"/>
      <c r="J159" s="41" t="str">
        <f>IF(Tabla20[[#This Row],[CARRERA]]&lt;&gt;"",Tabla20[[#This Row],[CARRERA]],IF(Tabla20[[#This Row],[Columna1]]&lt;&gt;"",Tabla20[[#This Row],[Columna1]],""))</f>
        <v/>
      </c>
      <c r="K159" s="55" t="str">
        <f>IF(Tabla20[[#This Row],[TIPO]]="Temporales",_xlfn.XLOOKUP(Tabla20[[#This Row],[NOMBRE Y APELLIDO]],TBLFECHAS[NOMBRE Y APELLIDO],TBLFECHAS[DESDE]),"")</f>
        <v/>
      </c>
      <c r="L159" s="55" t="str">
        <f>IF(Tabla20[[#This Row],[TIPO]]="Temporales",_xlfn.XLOOKUP(Tabla20[[#This Row],[NOMBRE Y APELLIDO]],TBLFECHAS[NOMBRE Y APELLIDO],TBLFECHAS[HASTA]),"")</f>
        <v/>
      </c>
      <c r="M159" s="58">
        <v>30000</v>
      </c>
      <c r="N159" s="63">
        <v>0</v>
      </c>
      <c r="O159" s="59">
        <v>912</v>
      </c>
      <c r="P159" s="59">
        <v>861</v>
      </c>
      <c r="Q159" s="59">
        <f>Tabla20[[#This Row],[sbruto]]-SUM(Tabla20[[#This Row],[ISR]:[AFP]])-Tabla20[[#This Row],[sneto]]</f>
        <v>13580.71</v>
      </c>
      <c r="R159" s="59">
        <v>14646.29</v>
      </c>
      <c r="S159" s="45" t="str">
        <f>_xlfn.XLOOKUP(Tabla20[[#This Row],[cedula]],TMODELO[Numero Documento],TMODELO[gen])</f>
        <v>M</v>
      </c>
      <c r="T159" s="49" t="str">
        <f>_xlfn.XLOOKUP(Tabla20[[#This Row],[cedula]],TMODELO[Numero Documento],TMODELO[Lugar Funciones Codigo])</f>
        <v>01.83.00.00.11.02.01</v>
      </c>
    </row>
    <row r="160" spans="1:20">
      <c r="A160" s="57" t="s">
        <v>3113</v>
      </c>
      <c r="B160" s="57" t="s">
        <v>3145</v>
      </c>
      <c r="C160" s="57" t="s">
        <v>3155</v>
      </c>
      <c r="D160" s="57" t="s">
        <v>1374</v>
      </c>
      <c r="E160" s="57" t="str">
        <f>_xlfn.XLOOKUP(Tabla20[[#This Row],[cedula]],TMODELO[Numero Documento],TMODELO[Empleado])</f>
        <v>MARIO MONTERO ENCARNACION</v>
      </c>
      <c r="F160" s="57" t="s">
        <v>732</v>
      </c>
      <c r="G160" s="57" t="str">
        <f>_xlfn.XLOOKUP(Tabla20[[#This Row],[cedula]],TMODELO[Numero Documento],TMODELO[Lugar Funciones])</f>
        <v>DIVISION DE TRANSPORTE</v>
      </c>
      <c r="H160" s="57" t="str">
        <f>_xlfn.XLOOKUP(Tabla20[[#This Row],[cedula]],TCARRERA[CEDULA],TCARRERA[CATEGORIA DEL SERVIDOR],"")</f>
        <v>CARRERA ADMINISTRATIVA</v>
      </c>
      <c r="I160" s="65"/>
      <c r="J160" s="41" t="str">
        <f>IF(Tabla20[[#This Row],[CARRERA]]&lt;&gt;"",Tabla20[[#This Row],[CARRERA]],IF(Tabla20[[#This Row],[Columna1]]&lt;&gt;"",Tabla20[[#This Row],[Columna1]],""))</f>
        <v>CARRERA ADMINISTRATIVA</v>
      </c>
      <c r="K160" s="55" t="str">
        <f>IF(Tabla20[[#This Row],[TIPO]]="Temporales",_xlfn.XLOOKUP(Tabla20[[#This Row],[NOMBRE Y APELLIDO]],TBLFECHAS[NOMBRE Y APELLIDO],TBLFECHAS[DESDE]),"")</f>
        <v/>
      </c>
      <c r="L160" s="55" t="str">
        <f>IF(Tabla20[[#This Row],[TIPO]]="Temporales",_xlfn.XLOOKUP(Tabla20[[#This Row],[NOMBRE Y APELLIDO]],TBLFECHAS[NOMBRE Y APELLIDO],TBLFECHAS[HASTA]),"")</f>
        <v/>
      </c>
      <c r="M160" s="58">
        <v>30000</v>
      </c>
      <c r="N160" s="63">
        <v>0</v>
      </c>
      <c r="O160" s="59">
        <v>912</v>
      </c>
      <c r="P160" s="59">
        <v>861</v>
      </c>
      <c r="Q160" s="59">
        <f>Tabla20[[#This Row],[sbruto]]-SUM(Tabla20[[#This Row],[ISR]:[AFP]])-Tabla20[[#This Row],[sneto]]</f>
        <v>5320.7900000000009</v>
      </c>
      <c r="R160" s="59">
        <v>22906.21</v>
      </c>
      <c r="S160" s="45" t="str">
        <f>_xlfn.XLOOKUP(Tabla20[[#This Row],[cedula]],TMODELO[Numero Documento],TMODELO[gen])</f>
        <v>M</v>
      </c>
      <c r="T160" s="49" t="str">
        <f>_xlfn.XLOOKUP(Tabla20[[#This Row],[cedula]],TMODELO[Numero Documento],TMODELO[Lugar Funciones Codigo])</f>
        <v>01.83.00.00.11.02.01</v>
      </c>
    </row>
    <row r="161" spans="1:20">
      <c r="A161" s="57" t="s">
        <v>3113</v>
      </c>
      <c r="B161" s="57" t="s">
        <v>3145</v>
      </c>
      <c r="C161" s="57" t="s">
        <v>3155</v>
      </c>
      <c r="D161" s="57" t="s">
        <v>2174</v>
      </c>
      <c r="E161" s="57" t="str">
        <f>_xlfn.XLOOKUP(Tabla20[[#This Row],[cedula]],TMODELO[Numero Documento],TMODELO[Empleado])</f>
        <v>JOVANNY LOPEZ RIVERA</v>
      </c>
      <c r="F161" s="57" t="s">
        <v>1762</v>
      </c>
      <c r="G161" s="57" t="str">
        <f>_xlfn.XLOOKUP(Tabla20[[#This Row],[cedula]],TMODELO[Numero Documento],TMODELO[Lugar Funciones])</f>
        <v>DIVISION DE TRANSPORTE</v>
      </c>
      <c r="H161" s="57" t="str">
        <f>_xlfn.XLOOKUP(Tabla20[[#This Row],[cedula]],TCARRERA[CEDULA],TCARRERA[CATEGORIA DEL SERVIDOR],"")</f>
        <v/>
      </c>
      <c r="I161" s="65"/>
      <c r="J161" s="41" t="str">
        <f>IF(Tabla20[[#This Row],[CARRERA]]&lt;&gt;"",Tabla20[[#This Row],[CARRERA]],IF(Tabla20[[#This Row],[Columna1]]&lt;&gt;"",Tabla20[[#This Row],[Columna1]],""))</f>
        <v/>
      </c>
      <c r="K161" s="55" t="str">
        <f>IF(Tabla20[[#This Row],[TIPO]]="Temporales",_xlfn.XLOOKUP(Tabla20[[#This Row],[NOMBRE Y APELLIDO]],TBLFECHAS[NOMBRE Y APELLIDO],TBLFECHAS[DESDE]),"")</f>
        <v/>
      </c>
      <c r="L161" s="55" t="str">
        <f>IF(Tabla20[[#This Row],[TIPO]]="Temporales",_xlfn.XLOOKUP(Tabla20[[#This Row],[NOMBRE Y APELLIDO]],TBLFECHAS[NOMBRE Y APELLIDO],TBLFECHAS[HASTA]),"")</f>
        <v/>
      </c>
      <c r="M161" s="58">
        <v>30000</v>
      </c>
      <c r="N161" s="63">
        <v>0</v>
      </c>
      <c r="O161" s="59">
        <v>912</v>
      </c>
      <c r="P161" s="59">
        <v>861</v>
      </c>
      <c r="Q161" s="59">
        <f>Tabla20[[#This Row],[sbruto]]-SUM(Tabla20[[#This Row],[ISR]:[AFP]])-Tabla20[[#This Row],[sneto]]</f>
        <v>5921.119999999999</v>
      </c>
      <c r="R161" s="59">
        <v>22305.88</v>
      </c>
      <c r="S161" s="45" t="str">
        <f>_xlfn.XLOOKUP(Tabla20[[#This Row],[cedula]],TMODELO[Numero Documento],TMODELO[gen])</f>
        <v>M</v>
      </c>
      <c r="T161" s="49" t="str">
        <f>_xlfn.XLOOKUP(Tabla20[[#This Row],[cedula]],TMODELO[Numero Documento],TMODELO[Lugar Funciones Codigo])</f>
        <v>01.83.00.00.11.02.01</v>
      </c>
    </row>
    <row r="162" spans="1:20">
      <c r="A162" s="57" t="s">
        <v>3113</v>
      </c>
      <c r="B162" s="57" t="s">
        <v>3145</v>
      </c>
      <c r="C162" s="57" t="s">
        <v>3155</v>
      </c>
      <c r="D162" s="57" t="s">
        <v>1326</v>
      </c>
      <c r="E162" s="57" t="str">
        <f>_xlfn.XLOOKUP(Tabla20[[#This Row],[cedula]],TMODELO[Numero Documento],TMODELO[Empleado])</f>
        <v>ANGEL MARIA SUAZO ORTIZ</v>
      </c>
      <c r="F162" s="57" t="s">
        <v>726</v>
      </c>
      <c r="G162" s="57" t="str">
        <f>_xlfn.XLOOKUP(Tabla20[[#This Row],[cedula]],TMODELO[Numero Documento],TMODELO[Lugar Funciones])</f>
        <v>DIVISION DE TRANSPORTE</v>
      </c>
      <c r="H162" s="57" t="str">
        <f>_xlfn.XLOOKUP(Tabla20[[#This Row],[cedula]],TCARRERA[CEDULA],TCARRERA[CATEGORIA DEL SERVIDOR],"")</f>
        <v>CARRERA ADMINISTRATIVA</v>
      </c>
      <c r="I162" s="65"/>
      <c r="J162" s="41" t="str">
        <f>IF(Tabla20[[#This Row],[CARRERA]]&lt;&gt;"",Tabla20[[#This Row],[CARRERA]],IF(Tabla20[[#This Row],[Columna1]]&lt;&gt;"",Tabla20[[#This Row],[Columna1]],""))</f>
        <v>CARRERA ADMINISTRATIVA</v>
      </c>
      <c r="K162" s="55" t="str">
        <f>IF(Tabla20[[#This Row],[TIPO]]="Temporales",_xlfn.XLOOKUP(Tabla20[[#This Row],[NOMBRE Y APELLIDO]],TBLFECHAS[NOMBRE Y APELLIDO],TBLFECHAS[DESDE]),"")</f>
        <v/>
      </c>
      <c r="L162" s="55" t="str">
        <f>IF(Tabla20[[#This Row],[TIPO]]="Temporales",_xlfn.XLOOKUP(Tabla20[[#This Row],[NOMBRE Y APELLIDO]],TBLFECHAS[NOMBRE Y APELLIDO],TBLFECHAS[HASTA]),"")</f>
        <v/>
      </c>
      <c r="M162" s="58">
        <v>30000</v>
      </c>
      <c r="N162" s="61">
        <v>0</v>
      </c>
      <c r="O162" s="61">
        <v>912</v>
      </c>
      <c r="P162" s="61">
        <v>861</v>
      </c>
      <c r="Q162" s="61">
        <f>Tabla20[[#This Row],[sbruto]]-SUM(Tabla20[[#This Row],[ISR]:[AFP]])-Tabla20[[#This Row],[sneto]]</f>
        <v>375</v>
      </c>
      <c r="R162" s="61">
        <v>27852</v>
      </c>
      <c r="S162" s="45" t="str">
        <f>_xlfn.XLOOKUP(Tabla20[[#This Row],[cedula]],TMODELO[Numero Documento],TMODELO[gen])</f>
        <v>M</v>
      </c>
      <c r="T162" s="49" t="str">
        <f>_xlfn.XLOOKUP(Tabla20[[#This Row],[cedula]],TMODELO[Numero Documento],TMODELO[Lugar Funciones Codigo])</f>
        <v>01.83.00.00.11.02.01</v>
      </c>
    </row>
    <row r="163" spans="1:20">
      <c r="A163" s="57" t="s">
        <v>3113</v>
      </c>
      <c r="B163" s="57" t="s">
        <v>3145</v>
      </c>
      <c r="C163" s="57" t="s">
        <v>3155</v>
      </c>
      <c r="D163" s="57" t="s">
        <v>2127</v>
      </c>
      <c r="E163" s="57" t="str">
        <f>_xlfn.XLOOKUP(Tabla20[[#This Row],[cedula]],TMODELO[Numero Documento],TMODELO[Empleado])</f>
        <v>FRANCISCO RAMON ACOSTA CASTILLO</v>
      </c>
      <c r="F163" s="57" t="s">
        <v>732</v>
      </c>
      <c r="G163" s="57" t="str">
        <f>_xlfn.XLOOKUP(Tabla20[[#This Row],[cedula]],TMODELO[Numero Documento],TMODELO[Lugar Funciones])</f>
        <v>DIVISION DE TRANSPORTE</v>
      </c>
      <c r="H163" s="57" t="str">
        <f>_xlfn.XLOOKUP(Tabla20[[#This Row],[cedula]],TCARRERA[CEDULA],TCARRERA[CATEGORIA DEL SERVIDOR],"")</f>
        <v/>
      </c>
      <c r="I163" s="65"/>
      <c r="J163" s="41" t="str">
        <f>IF(Tabla20[[#This Row],[CARRERA]]&lt;&gt;"",Tabla20[[#This Row],[CARRERA]],IF(Tabla20[[#This Row],[Columna1]]&lt;&gt;"",Tabla20[[#This Row],[Columna1]],""))</f>
        <v/>
      </c>
      <c r="K163" s="55" t="str">
        <f>IF(Tabla20[[#This Row],[TIPO]]="Temporales",_xlfn.XLOOKUP(Tabla20[[#This Row],[NOMBRE Y APELLIDO]],TBLFECHAS[NOMBRE Y APELLIDO],TBLFECHAS[DESDE]),"")</f>
        <v/>
      </c>
      <c r="L163" s="55" t="str">
        <f>IF(Tabla20[[#This Row],[TIPO]]="Temporales",_xlfn.XLOOKUP(Tabla20[[#This Row],[NOMBRE Y APELLIDO]],TBLFECHAS[NOMBRE Y APELLIDO],TBLFECHAS[HASTA]),"")</f>
        <v/>
      </c>
      <c r="M163" s="58">
        <v>30000</v>
      </c>
      <c r="N163" s="63">
        <v>0</v>
      </c>
      <c r="O163" s="61">
        <v>912</v>
      </c>
      <c r="P163" s="61">
        <v>861</v>
      </c>
      <c r="Q163" s="61">
        <f>Tabla20[[#This Row],[sbruto]]-SUM(Tabla20[[#This Row],[ISR]:[AFP]])-Tabla20[[#This Row],[sneto]]</f>
        <v>25</v>
      </c>
      <c r="R163" s="61">
        <v>28202</v>
      </c>
      <c r="S163" s="45" t="str">
        <f>_xlfn.XLOOKUP(Tabla20[[#This Row],[cedula]],TMODELO[Numero Documento],TMODELO[gen])</f>
        <v>M</v>
      </c>
      <c r="T163" s="49" t="str">
        <f>_xlfn.XLOOKUP(Tabla20[[#This Row],[cedula]],TMODELO[Numero Documento],TMODELO[Lugar Funciones Codigo])</f>
        <v>01.83.00.00.11.02.01</v>
      </c>
    </row>
    <row r="164" spans="1:20">
      <c r="A164" s="57" t="s">
        <v>3113</v>
      </c>
      <c r="B164" s="57" t="s">
        <v>3145</v>
      </c>
      <c r="C164" s="57" t="s">
        <v>3155</v>
      </c>
      <c r="D164" s="57" t="s">
        <v>2236</v>
      </c>
      <c r="E164" s="57" t="str">
        <f>_xlfn.XLOOKUP(Tabla20[[#This Row],[cedula]],TMODELO[Numero Documento],TMODELO[Empleado])</f>
        <v>ODALIS AMADOR SOLIS</v>
      </c>
      <c r="F164" s="57" t="s">
        <v>135</v>
      </c>
      <c r="G164" s="57" t="str">
        <f>_xlfn.XLOOKUP(Tabla20[[#This Row],[cedula]],TMODELO[Numero Documento],TMODELO[Lugar Funciones])</f>
        <v>DIVISION DE TRANSPORTE</v>
      </c>
      <c r="H164" s="57" t="str">
        <f>_xlfn.XLOOKUP(Tabla20[[#This Row],[cedula]],TCARRERA[CEDULA],TCARRERA[CATEGORIA DEL SERVIDOR],"")</f>
        <v/>
      </c>
      <c r="I164" s="65"/>
      <c r="J164" s="41" t="str">
        <f>IF(Tabla20[[#This Row],[CARRERA]]&lt;&gt;"",Tabla20[[#This Row],[CARRERA]],IF(Tabla20[[#This Row],[Columna1]]&lt;&gt;"",Tabla20[[#This Row],[Columna1]],""))</f>
        <v/>
      </c>
      <c r="K164" s="55" t="str">
        <f>IF(Tabla20[[#This Row],[TIPO]]="Temporales",_xlfn.XLOOKUP(Tabla20[[#This Row],[NOMBRE Y APELLIDO]],TBLFECHAS[NOMBRE Y APELLIDO],TBLFECHAS[DESDE]),"")</f>
        <v/>
      </c>
      <c r="L164" s="55" t="str">
        <f>IF(Tabla20[[#This Row],[TIPO]]="Temporales",_xlfn.XLOOKUP(Tabla20[[#This Row],[NOMBRE Y APELLIDO]],TBLFECHAS[NOMBRE Y APELLIDO],TBLFECHAS[HASTA]),"")</f>
        <v/>
      </c>
      <c r="M164" s="58">
        <v>30000</v>
      </c>
      <c r="N164" s="63">
        <v>0</v>
      </c>
      <c r="O164" s="61">
        <v>912</v>
      </c>
      <c r="P164" s="61">
        <v>861</v>
      </c>
      <c r="Q164" s="61">
        <f>Tabla20[[#This Row],[sbruto]]-SUM(Tabla20[[#This Row],[ISR]:[AFP]])-Tabla20[[#This Row],[sneto]]</f>
        <v>19860.059999999998</v>
      </c>
      <c r="R164" s="61">
        <v>8366.94</v>
      </c>
      <c r="S164" s="45" t="str">
        <f>_xlfn.XLOOKUP(Tabla20[[#This Row],[cedula]],TMODELO[Numero Documento],TMODELO[gen])</f>
        <v>M</v>
      </c>
      <c r="T164" s="49" t="str">
        <f>_xlfn.XLOOKUP(Tabla20[[#This Row],[cedula]],TMODELO[Numero Documento],TMODELO[Lugar Funciones Codigo])</f>
        <v>01.83.00.00.11.02.01</v>
      </c>
    </row>
    <row r="165" spans="1:20">
      <c r="A165" s="57" t="s">
        <v>3113</v>
      </c>
      <c r="B165" s="57" t="s">
        <v>3145</v>
      </c>
      <c r="C165" s="57" t="s">
        <v>3155</v>
      </c>
      <c r="D165" s="57" t="s">
        <v>2206</v>
      </c>
      <c r="E165" s="57" t="str">
        <f>_xlfn.XLOOKUP(Tabla20[[#This Row],[cedula]],TMODELO[Numero Documento],TMODELO[Empleado])</f>
        <v>LUIS MANUEL HERNANDEZ NIVAR</v>
      </c>
      <c r="F165" s="57" t="s">
        <v>135</v>
      </c>
      <c r="G165" s="57" t="str">
        <f>_xlfn.XLOOKUP(Tabla20[[#This Row],[cedula]],TMODELO[Numero Documento],TMODELO[Lugar Funciones])</f>
        <v>DIVISION DE TRANSPORTE</v>
      </c>
      <c r="H165" s="57" t="str">
        <f>_xlfn.XLOOKUP(Tabla20[[#This Row],[cedula]],TCARRERA[CEDULA],TCARRERA[CATEGORIA DEL SERVIDOR],"")</f>
        <v/>
      </c>
      <c r="I165" s="65"/>
      <c r="J165" s="50" t="str">
        <f>IF(Tabla20[[#This Row],[CARRERA]]&lt;&gt;"",Tabla20[[#This Row],[CARRERA]],IF(Tabla20[[#This Row],[Columna1]]&lt;&gt;"",Tabla20[[#This Row],[Columna1]],""))</f>
        <v/>
      </c>
      <c r="K165" s="54" t="str">
        <f>IF(Tabla20[[#This Row],[TIPO]]="Temporales",_xlfn.XLOOKUP(Tabla20[[#This Row],[NOMBRE Y APELLIDO]],TBLFECHAS[NOMBRE Y APELLIDO],TBLFECHAS[DESDE]),"")</f>
        <v/>
      </c>
      <c r="L165" s="54" t="str">
        <f>IF(Tabla20[[#This Row],[TIPO]]="Temporales",_xlfn.XLOOKUP(Tabla20[[#This Row],[NOMBRE Y APELLIDO]],TBLFECHAS[NOMBRE Y APELLIDO],TBLFECHAS[HASTA]),"")</f>
        <v/>
      </c>
      <c r="M165" s="58">
        <v>30000</v>
      </c>
      <c r="N165" s="60">
        <v>0</v>
      </c>
      <c r="O165" s="59">
        <v>912</v>
      </c>
      <c r="P165" s="59">
        <v>861</v>
      </c>
      <c r="Q165" s="59">
        <f>Tabla20[[#This Row],[sbruto]]-SUM(Tabla20[[#This Row],[ISR]:[AFP]])-Tabla20[[#This Row],[sneto]]</f>
        <v>16670.82</v>
      </c>
      <c r="R165" s="59">
        <v>11556.18</v>
      </c>
      <c r="S165" s="45" t="str">
        <f>_xlfn.XLOOKUP(Tabla20[[#This Row],[cedula]],TMODELO[Numero Documento],TMODELO[gen])</f>
        <v>M</v>
      </c>
      <c r="T165" s="49" t="str">
        <f>_xlfn.XLOOKUP(Tabla20[[#This Row],[cedula]],TMODELO[Numero Documento],TMODELO[Lugar Funciones Codigo])</f>
        <v>01.83.00.00.11.02.01</v>
      </c>
    </row>
    <row r="166" spans="1:20">
      <c r="A166" s="57" t="s">
        <v>3113</v>
      </c>
      <c r="B166" s="57" t="s">
        <v>3145</v>
      </c>
      <c r="C166" s="57" t="s">
        <v>3155</v>
      </c>
      <c r="D166" s="57" t="s">
        <v>2178</v>
      </c>
      <c r="E166" s="57" t="str">
        <f>_xlfn.XLOOKUP(Tabla20[[#This Row],[cedula]],TMODELO[Numero Documento],TMODELO[Empleado])</f>
        <v>JUAN FRANCISCO GARCIA VALERIO</v>
      </c>
      <c r="F166" s="57" t="s">
        <v>732</v>
      </c>
      <c r="G166" s="57" t="str">
        <f>_xlfn.XLOOKUP(Tabla20[[#This Row],[cedula]],TMODELO[Numero Documento],TMODELO[Lugar Funciones])</f>
        <v>DIVISION DE TRANSPORTE</v>
      </c>
      <c r="H166" s="57" t="str">
        <f>_xlfn.XLOOKUP(Tabla20[[#This Row],[cedula]],TCARRERA[CEDULA],TCARRERA[CATEGORIA DEL SERVIDOR],"")</f>
        <v/>
      </c>
      <c r="I166" s="65"/>
      <c r="J166" s="41" t="str">
        <f>IF(Tabla20[[#This Row],[CARRERA]]&lt;&gt;"",Tabla20[[#This Row],[CARRERA]],IF(Tabla20[[#This Row],[Columna1]]&lt;&gt;"",Tabla20[[#This Row],[Columna1]],""))</f>
        <v/>
      </c>
      <c r="K166" s="55" t="str">
        <f>IF(Tabla20[[#This Row],[TIPO]]="Temporales",_xlfn.XLOOKUP(Tabla20[[#This Row],[NOMBRE Y APELLIDO]],TBLFECHAS[NOMBRE Y APELLIDO],TBLFECHAS[DESDE]),"")</f>
        <v/>
      </c>
      <c r="L166" s="55" t="str">
        <f>IF(Tabla20[[#This Row],[TIPO]]="Temporales",_xlfn.XLOOKUP(Tabla20[[#This Row],[NOMBRE Y APELLIDO]],TBLFECHAS[NOMBRE Y APELLIDO],TBLFECHAS[HASTA]),"")</f>
        <v/>
      </c>
      <c r="M166" s="58">
        <v>30000</v>
      </c>
      <c r="N166" s="61">
        <v>0</v>
      </c>
      <c r="O166" s="59">
        <v>912</v>
      </c>
      <c r="P166" s="59">
        <v>861</v>
      </c>
      <c r="Q166" s="59">
        <f>Tabla20[[#This Row],[sbruto]]-SUM(Tabla20[[#This Row],[ISR]:[AFP]])-Tabla20[[#This Row],[sneto]]</f>
        <v>25</v>
      </c>
      <c r="R166" s="59">
        <v>28202</v>
      </c>
      <c r="S166" s="45" t="str">
        <f>_xlfn.XLOOKUP(Tabla20[[#This Row],[cedula]],TMODELO[Numero Documento],TMODELO[gen])</f>
        <v>M</v>
      </c>
      <c r="T166" s="49" t="str">
        <f>_xlfn.XLOOKUP(Tabla20[[#This Row],[cedula]],TMODELO[Numero Documento],TMODELO[Lugar Funciones Codigo])</f>
        <v>01.83.00.00.11.02.01</v>
      </c>
    </row>
    <row r="167" spans="1:20">
      <c r="A167" s="57" t="s">
        <v>3113</v>
      </c>
      <c r="B167" s="57" t="s">
        <v>3145</v>
      </c>
      <c r="C167" s="57" t="s">
        <v>3155</v>
      </c>
      <c r="D167" s="57" t="s">
        <v>2150</v>
      </c>
      <c r="E167" s="57" t="str">
        <f>_xlfn.XLOOKUP(Tabla20[[#This Row],[cedula]],TMODELO[Numero Documento],TMODELO[Empleado])</f>
        <v>INOCENCIO RAMIREZ</v>
      </c>
      <c r="F167" s="57" t="s">
        <v>732</v>
      </c>
      <c r="G167" s="57" t="str">
        <f>_xlfn.XLOOKUP(Tabla20[[#This Row],[cedula]],TMODELO[Numero Documento],TMODELO[Lugar Funciones])</f>
        <v>DIVISION DE TRANSPORTE</v>
      </c>
      <c r="H167" s="57" t="str">
        <f>_xlfn.XLOOKUP(Tabla20[[#This Row],[cedula]],TCARRERA[CEDULA],TCARRERA[CATEGORIA DEL SERVIDOR],"")</f>
        <v/>
      </c>
      <c r="I167" s="65"/>
      <c r="J167" s="41" t="str">
        <f>IF(Tabla20[[#This Row],[CARRERA]]&lt;&gt;"",Tabla20[[#This Row],[CARRERA]],IF(Tabla20[[#This Row],[Columna1]]&lt;&gt;"",Tabla20[[#This Row],[Columna1]],""))</f>
        <v/>
      </c>
      <c r="K167" s="55" t="str">
        <f>IF(Tabla20[[#This Row],[TIPO]]="Temporales",_xlfn.XLOOKUP(Tabla20[[#This Row],[NOMBRE Y APELLIDO]],TBLFECHAS[NOMBRE Y APELLIDO],TBLFECHAS[DESDE]),"")</f>
        <v/>
      </c>
      <c r="L167" s="55" t="str">
        <f>IF(Tabla20[[#This Row],[TIPO]]="Temporales",_xlfn.XLOOKUP(Tabla20[[#This Row],[NOMBRE Y APELLIDO]],TBLFECHAS[NOMBRE Y APELLIDO],TBLFECHAS[HASTA]),"")</f>
        <v/>
      </c>
      <c r="M167" s="58">
        <v>25000</v>
      </c>
      <c r="N167" s="61">
        <v>0</v>
      </c>
      <c r="O167" s="59">
        <v>760</v>
      </c>
      <c r="P167" s="59">
        <v>717.5</v>
      </c>
      <c r="Q167" s="59">
        <f>Tabla20[[#This Row],[sbruto]]-SUM(Tabla20[[#This Row],[ISR]:[AFP]])-Tabla20[[#This Row],[sneto]]</f>
        <v>5071</v>
      </c>
      <c r="R167" s="59">
        <v>18451.5</v>
      </c>
      <c r="S167" s="45" t="str">
        <f>_xlfn.XLOOKUP(Tabla20[[#This Row],[cedula]],TMODELO[Numero Documento],TMODELO[gen])</f>
        <v>M</v>
      </c>
      <c r="T167" s="49" t="str">
        <f>_xlfn.XLOOKUP(Tabla20[[#This Row],[cedula]],TMODELO[Numero Documento],TMODELO[Lugar Funciones Codigo])</f>
        <v>01.83.00.00.11.02.01</v>
      </c>
    </row>
    <row r="168" spans="1:20">
      <c r="A168" s="57" t="s">
        <v>3113</v>
      </c>
      <c r="B168" s="57" t="s">
        <v>3145</v>
      </c>
      <c r="C168" s="57" t="s">
        <v>3155</v>
      </c>
      <c r="D168" s="57" t="s">
        <v>2171</v>
      </c>
      <c r="E168" s="57" t="str">
        <f>_xlfn.XLOOKUP(Tabla20[[#This Row],[cedula]],TMODELO[Numero Documento],TMODELO[Empleado])</f>
        <v>JOSE MIGUEL RAMIREZ REGULIZ</v>
      </c>
      <c r="F168" s="57" t="s">
        <v>135</v>
      </c>
      <c r="G168" s="57" t="str">
        <f>_xlfn.XLOOKUP(Tabla20[[#This Row],[cedula]],TMODELO[Numero Documento],TMODELO[Lugar Funciones])</f>
        <v>DIVISION DE TRANSPORTE</v>
      </c>
      <c r="H168" s="57" t="str">
        <f>_xlfn.XLOOKUP(Tabla20[[#This Row],[cedula]],TCARRERA[CEDULA],TCARRERA[CATEGORIA DEL SERVIDOR],"")</f>
        <v/>
      </c>
      <c r="I168" s="65"/>
      <c r="J168" s="41" t="str">
        <f>IF(Tabla20[[#This Row],[CARRERA]]&lt;&gt;"",Tabla20[[#This Row],[CARRERA]],IF(Tabla20[[#This Row],[Columna1]]&lt;&gt;"",Tabla20[[#This Row],[Columna1]],""))</f>
        <v/>
      </c>
      <c r="K168" s="55" t="str">
        <f>IF(Tabla20[[#This Row],[TIPO]]="Temporales",_xlfn.XLOOKUP(Tabla20[[#This Row],[NOMBRE Y APELLIDO]],TBLFECHAS[NOMBRE Y APELLIDO],TBLFECHAS[DESDE]),"")</f>
        <v/>
      </c>
      <c r="L168" s="55" t="str">
        <f>IF(Tabla20[[#This Row],[TIPO]]="Temporales",_xlfn.XLOOKUP(Tabla20[[#This Row],[NOMBRE Y APELLIDO]],TBLFECHAS[NOMBRE Y APELLIDO],TBLFECHAS[HASTA]),"")</f>
        <v/>
      </c>
      <c r="M168" s="58">
        <v>24000</v>
      </c>
      <c r="N168" s="62">
        <v>0</v>
      </c>
      <c r="O168" s="61">
        <v>729.6</v>
      </c>
      <c r="P168" s="61">
        <v>688.8</v>
      </c>
      <c r="Q168" s="61">
        <f>Tabla20[[#This Row],[sbruto]]-SUM(Tabla20[[#This Row],[ISR]:[AFP]])-Tabla20[[#This Row],[sneto]]</f>
        <v>25</v>
      </c>
      <c r="R168" s="61">
        <v>22556.6</v>
      </c>
      <c r="S168" s="45" t="str">
        <f>_xlfn.XLOOKUP(Tabla20[[#This Row],[cedula]],TMODELO[Numero Documento],TMODELO[gen])</f>
        <v>M</v>
      </c>
      <c r="T168" s="49" t="str">
        <f>_xlfn.XLOOKUP(Tabla20[[#This Row],[cedula]],TMODELO[Numero Documento],TMODELO[Lugar Funciones Codigo])</f>
        <v>01.83.00.00.11.02.01</v>
      </c>
    </row>
    <row r="169" spans="1:20">
      <c r="A169" s="57" t="s">
        <v>3113</v>
      </c>
      <c r="B169" s="57" t="s">
        <v>3145</v>
      </c>
      <c r="C169" s="57" t="s">
        <v>3155</v>
      </c>
      <c r="D169" s="57" t="s">
        <v>2051</v>
      </c>
      <c r="E169" s="57" t="str">
        <f>_xlfn.XLOOKUP(Tabla20[[#This Row],[cedula]],TMODELO[Numero Documento],TMODELO[Empleado])</f>
        <v>ALEJANDRO ANTONIO VASQUEZ ROSARIO</v>
      </c>
      <c r="F169" s="57" t="s">
        <v>30</v>
      </c>
      <c r="G169" s="57" t="str">
        <f>_xlfn.XLOOKUP(Tabla20[[#This Row],[cedula]],TMODELO[Numero Documento],TMODELO[Lugar Funciones])</f>
        <v>DIVISION DE MANTENIMIENTO</v>
      </c>
      <c r="H169" s="57" t="str">
        <f>_xlfn.XLOOKUP(Tabla20[[#This Row],[cedula]],TCARRERA[CEDULA],TCARRERA[CATEGORIA DEL SERVIDOR],"")</f>
        <v/>
      </c>
      <c r="I169" s="65"/>
      <c r="J169" s="41" t="str">
        <f>IF(Tabla20[[#This Row],[CARRERA]]&lt;&gt;"",Tabla20[[#This Row],[CARRERA]],IF(Tabla20[[#This Row],[Columna1]]&lt;&gt;"",Tabla20[[#This Row],[Columna1]],""))</f>
        <v/>
      </c>
      <c r="K169" s="55" t="str">
        <f>IF(Tabla20[[#This Row],[TIPO]]="Temporales",_xlfn.XLOOKUP(Tabla20[[#This Row],[NOMBRE Y APELLIDO]],TBLFECHAS[NOMBRE Y APELLIDO],TBLFECHAS[DESDE]),"")</f>
        <v/>
      </c>
      <c r="L169" s="55" t="str">
        <f>IF(Tabla20[[#This Row],[TIPO]]="Temporales",_xlfn.XLOOKUP(Tabla20[[#This Row],[NOMBRE Y APELLIDO]],TBLFECHAS[NOMBRE Y APELLIDO],TBLFECHAS[HASTA]),"")</f>
        <v/>
      </c>
      <c r="M169" s="58">
        <v>45000</v>
      </c>
      <c r="N169" s="63">
        <v>0</v>
      </c>
      <c r="O169" s="59">
        <v>1368</v>
      </c>
      <c r="P169" s="59">
        <v>1291.5</v>
      </c>
      <c r="Q169" s="59">
        <f>Tabla20[[#This Row],[sbruto]]-SUM(Tabla20[[#This Row],[ISR]:[AFP]])-Tabla20[[#This Row],[sneto]]</f>
        <v>9526.9400000000023</v>
      </c>
      <c r="R169" s="59">
        <v>32813.56</v>
      </c>
      <c r="S169" s="45" t="str">
        <f>_xlfn.XLOOKUP(Tabla20[[#This Row],[cedula]],TMODELO[Numero Documento],TMODELO[gen])</f>
        <v>M</v>
      </c>
      <c r="T169" s="49" t="str">
        <f>_xlfn.XLOOKUP(Tabla20[[#This Row],[cedula]],TMODELO[Numero Documento],TMODELO[Lugar Funciones Codigo])</f>
        <v>01.83.00.00.11.02.02</v>
      </c>
    </row>
    <row r="170" spans="1:20">
      <c r="A170" s="57" t="s">
        <v>3113</v>
      </c>
      <c r="B170" s="57" t="s">
        <v>3145</v>
      </c>
      <c r="C170" s="57" t="s">
        <v>3155</v>
      </c>
      <c r="D170" s="57" t="s">
        <v>2110</v>
      </c>
      <c r="E170" s="57" t="str">
        <f>_xlfn.XLOOKUP(Tabla20[[#This Row],[cedula]],TMODELO[Numero Documento],TMODELO[Empleado])</f>
        <v>ERIC GABRIEL DIAZ MEDINA</v>
      </c>
      <c r="F170" s="57" t="s">
        <v>122</v>
      </c>
      <c r="G170" s="57" t="str">
        <f>_xlfn.XLOOKUP(Tabla20[[#This Row],[cedula]],TMODELO[Numero Documento],TMODELO[Lugar Funciones])</f>
        <v>DIVISION DE MANTENIMIENTO</v>
      </c>
      <c r="H170" s="57" t="str">
        <f>_xlfn.XLOOKUP(Tabla20[[#This Row],[cedula]],TCARRERA[CEDULA],TCARRERA[CATEGORIA DEL SERVIDOR],"")</f>
        <v/>
      </c>
      <c r="I170" s="65"/>
      <c r="J170" s="41" t="str">
        <f>IF(Tabla20[[#This Row],[CARRERA]]&lt;&gt;"",Tabla20[[#This Row],[CARRERA]],IF(Tabla20[[#This Row],[Columna1]]&lt;&gt;"",Tabla20[[#This Row],[Columna1]],""))</f>
        <v/>
      </c>
      <c r="K170" s="55" t="str">
        <f>IF(Tabla20[[#This Row],[TIPO]]="Temporales",_xlfn.XLOOKUP(Tabla20[[#This Row],[NOMBRE Y APELLIDO]],TBLFECHAS[NOMBRE Y APELLIDO],TBLFECHAS[DESDE]),"")</f>
        <v/>
      </c>
      <c r="L170" s="55" t="str">
        <f>IF(Tabla20[[#This Row],[TIPO]]="Temporales",_xlfn.XLOOKUP(Tabla20[[#This Row],[NOMBRE Y APELLIDO]],TBLFECHAS[NOMBRE Y APELLIDO],TBLFECHAS[HASTA]),"")</f>
        <v/>
      </c>
      <c r="M170" s="58">
        <v>36000</v>
      </c>
      <c r="N170" s="61">
        <v>0</v>
      </c>
      <c r="O170" s="61">
        <v>1094.4000000000001</v>
      </c>
      <c r="P170" s="61">
        <v>1033.2</v>
      </c>
      <c r="Q170" s="61">
        <f>Tabla20[[#This Row],[sbruto]]-SUM(Tabla20[[#This Row],[ISR]:[AFP]])-Tabla20[[#This Row],[sneto]]</f>
        <v>25</v>
      </c>
      <c r="R170" s="61">
        <v>33847.4</v>
      </c>
      <c r="S170" s="45" t="str">
        <f>_xlfn.XLOOKUP(Tabla20[[#This Row],[cedula]],TMODELO[Numero Documento],TMODELO[gen])</f>
        <v>M</v>
      </c>
      <c r="T170" s="49" t="str">
        <f>_xlfn.XLOOKUP(Tabla20[[#This Row],[cedula]],TMODELO[Numero Documento],TMODELO[Lugar Funciones Codigo])</f>
        <v>01.83.00.00.11.02.02</v>
      </c>
    </row>
    <row r="171" spans="1:20">
      <c r="A171" s="57" t="s">
        <v>3113</v>
      </c>
      <c r="B171" s="57" t="s">
        <v>3145</v>
      </c>
      <c r="C171" s="57" t="s">
        <v>3155</v>
      </c>
      <c r="D171" s="57" t="s">
        <v>2131</v>
      </c>
      <c r="E171" s="57" t="str">
        <f>_xlfn.XLOOKUP(Tabla20[[#This Row],[cedula]],TMODELO[Numero Documento],TMODELO[Empleado])</f>
        <v>FRANKLIN VARGAS BELTRE</v>
      </c>
      <c r="F171" s="57" t="s">
        <v>705</v>
      </c>
      <c r="G171" s="57" t="str">
        <f>_xlfn.XLOOKUP(Tabla20[[#This Row],[cedula]],TMODELO[Numero Documento],TMODELO[Lugar Funciones])</f>
        <v>DIVISION DE MANTENIMIENTO</v>
      </c>
      <c r="H171" s="57" t="str">
        <f>_xlfn.XLOOKUP(Tabla20[[#This Row],[cedula]],TCARRERA[CEDULA],TCARRERA[CATEGORIA DEL SERVIDOR],"")</f>
        <v/>
      </c>
      <c r="I171" s="65"/>
      <c r="J171" s="41" t="str">
        <f>IF(Tabla20[[#This Row],[CARRERA]]&lt;&gt;"",Tabla20[[#This Row],[CARRERA]],IF(Tabla20[[#This Row],[Columna1]]&lt;&gt;"",Tabla20[[#This Row],[Columna1]],""))</f>
        <v/>
      </c>
      <c r="K171" s="55" t="str">
        <f>IF(Tabla20[[#This Row],[TIPO]]="Temporales",_xlfn.XLOOKUP(Tabla20[[#This Row],[NOMBRE Y APELLIDO]],TBLFECHAS[NOMBRE Y APELLIDO],TBLFECHAS[DESDE]),"")</f>
        <v/>
      </c>
      <c r="L171" s="55" t="str">
        <f>IF(Tabla20[[#This Row],[TIPO]]="Temporales",_xlfn.XLOOKUP(Tabla20[[#This Row],[NOMBRE Y APELLIDO]],TBLFECHAS[NOMBRE Y APELLIDO],TBLFECHAS[HASTA]),"")</f>
        <v/>
      </c>
      <c r="M171" s="58">
        <v>35000</v>
      </c>
      <c r="N171" s="62">
        <v>0</v>
      </c>
      <c r="O171" s="61">
        <v>1064</v>
      </c>
      <c r="P171" s="61">
        <v>1004.5</v>
      </c>
      <c r="Q171" s="61">
        <f>Tabla20[[#This Row],[sbruto]]-SUM(Tabla20[[#This Row],[ISR]:[AFP]])-Tabla20[[#This Row],[sneto]]</f>
        <v>23052.02</v>
      </c>
      <c r="R171" s="61">
        <v>9879.48</v>
      </c>
      <c r="S171" s="49" t="str">
        <f>_xlfn.XLOOKUP(Tabla20[[#This Row],[cedula]],TMODELO[Numero Documento],TMODELO[gen])</f>
        <v>M</v>
      </c>
      <c r="T171" s="49" t="str">
        <f>_xlfn.XLOOKUP(Tabla20[[#This Row],[cedula]],TMODELO[Numero Documento],TMODELO[Lugar Funciones Codigo])</f>
        <v>01.83.00.00.11.02.02</v>
      </c>
    </row>
    <row r="172" spans="1:20">
      <c r="A172" s="57" t="s">
        <v>3113</v>
      </c>
      <c r="B172" s="57" t="s">
        <v>3145</v>
      </c>
      <c r="C172" s="57" t="s">
        <v>3155</v>
      </c>
      <c r="D172" s="57" t="s">
        <v>1351</v>
      </c>
      <c r="E172" s="57" t="str">
        <f>_xlfn.XLOOKUP(Tabla20[[#This Row],[cedula]],TMODELO[Numero Documento],TMODELO[Empleado])</f>
        <v>JOSE RAMIREZ ROSARIO</v>
      </c>
      <c r="F172" s="57" t="s">
        <v>429</v>
      </c>
      <c r="G172" s="57" t="str">
        <f>_xlfn.XLOOKUP(Tabla20[[#This Row],[cedula]],TMODELO[Numero Documento],TMODELO[Lugar Funciones])</f>
        <v>DIVISION DE MANTENIMIENTO</v>
      </c>
      <c r="H172" s="57" t="str">
        <f>_xlfn.XLOOKUP(Tabla20[[#This Row],[cedula]],TCARRERA[CEDULA],TCARRERA[CATEGORIA DEL SERVIDOR],"")</f>
        <v>CARRERA ADMINISTRATIVA</v>
      </c>
      <c r="I172" s="65"/>
      <c r="J172" s="41" t="str">
        <f>IF(Tabla20[[#This Row],[CARRERA]]&lt;&gt;"",Tabla20[[#This Row],[CARRERA]],IF(Tabla20[[#This Row],[Columna1]]&lt;&gt;"",Tabla20[[#This Row],[Columna1]],""))</f>
        <v>CARRERA ADMINISTRATIVA</v>
      </c>
      <c r="K172" s="55" t="str">
        <f>IF(Tabla20[[#This Row],[TIPO]]="Temporales",_xlfn.XLOOKUP(Tabla20[[#This Row],[NOMBRE Y APELLIDO]],TBLFECHAS[NOMBRE Y APELLIDO],TBLFECHAS[DESDE]),"")</f>
        <v/>
      </c>
      <c r="L172" s="55" t="str">
        <f>IF(Tabla20[[#This Row],[TIPO]]="Temporales",_xlfn.XLOOKUP(Tabla20[[#This Row],[NOMBRE Y APELLIDO]],TBLFECHAS[NOMBRE Y APELLIDO],TBLFECHAS[HASTA]),"")</f>
        <v/>
      </c>
      <c r="M172" s="58">
        <v>25000</v>
      </c>
      <c r="N172" s="63">
        <v>0</v>
      </c>
      <c r="O172" s="61">
        <v>760</v>
      </c>
      <c r="P172" s="61">
        <v>717.5</v>
      </c>
      <c r="Q172" s="61">
        <f>Tabla20[[#This Row],[sbruto]]-SUM(Tabla20[[#This Row],[ISR]:[AFP]])-Tabla20[[#This Row],[sneto]]</f>
        <v>16493.310000000001</v>
      </c>
      <c r="R172" s="61">
        <v>7029.19</v>
      </c>
      <c r="S172" s="49" t="str">
        <f>_xlfn.XLOOKUP(Tabla20[[#This Row],[cedula]],TMODELO[Numero Documento],TMODELO[gen])</f>
        <v>M</v>
      </c>
      <c r="T172" s="49" t="str">
        <f>_xlfn.XLOOKUP(Tabla20[[#This Row],[cedula]],TMODELO[Numero Documento],TMODELO[Lugar Funciones Codigo])</f>
        <v>01.83.00.00.11.02.02</v>
      </c>
    </row>
    <row r="173" spans="1:20">
      <c r="A173" s="57" t="s">
        <v>3113</v>
      </c>
      <c r="B173" s="57" t="s">
        <v>3145</v>
      </c>
      <c r="C173" s="57" t="s">
        <v>3155</v>
      </c>
      <c r="D173" s="57" t="s">
        <v>2190</v>
      </c>
      <c r="E173" s="57" t="str">
        <f>_xlfn.XLOOKUP(Tabla20[[#This Row],[cedula]],TMODELO[Numero Documento],TMODELO[Empleado])</f>
        <v>KERLIN VENTURA REYES</v>
      </c>
      <c r="F173" s="57" t="s">
        <v>481</v>
      </c>
      <c r="G173" s="57" t="str">
        <f>_xlfn.XLOOKUP(Tabla20[[#This Row],[cedula]],TMODELO[Numero Documento],TMODELO[Lugar Funciones])</f>
        <v>DIVISION DE MANTENIMIENTO</v>
      </c>
      <c r="H173" s="57" t="str">
        <f>_xlfn.XLOOKUP(Tabla20[[#This Row],[cedula]],TCARRERA[CEDULA],TCARRERA[CATEGORIA DEL SERVIDOR],"")</f>
        <v/>
      </c>
      <c r="I173" s="65"/>
      <c r="J173" s="41" t="str">
        <f>IF(Tabla20[[#This Row],[CARRERA]]&lt;&gt;"",Tabla20[[#This Row],[CARRERA]],IF(Tabla20[[#This Row],[Columna1]]&lt;&gt;"",Tabla20[[#This Row],[Columna1]],""))</f>
        <v/>
      </c>
      <c r="K173" s="55" t="str">
        <f>IF(Tabla20[[#This Row],[TIPO]]="Temporales",_xlfn.XLOOKUP(Tabla20[[#This Row],[NOMBRE Y APELLIDO]],TBLFECHAS[NOMBRE Y APELLIDO],TBLFECHAS[DESDE]),"")</f>
        <v/>
      </c>
      <c r="L173" s="55" t="str">
        <f>IF(Tabla20[[#This Row],[TIPO]]="Temporales",_xlfn.XLOOKUP(Tabla20[[#This Row],[NOMBRE Y APELLIDO]],TBLFECHAS[NOMBRE Y APELLIDO],TBLFECHAS[HASTA]),"")</f>
        <v/>
      </c>
      <c r="M173" s="58">
        <v>20000</v>
      </c>
      <c r="N173" s="63">
        <v>0</v>
      </c>
      <c r="O173" s="61">
        <v>608</v>
      </c>
      <c r="P173" s="61">
        <v>574</v>
      </c>
      <c r="Q173" s="61">
        <f>Tabla20[[#This Row],[sbruto]]-SUM(Tabla20[[#This Row],[ISR]:[AFP]])-Tabla20[[#This Row],[sneto]]</f>
        <v>25</v>
      </c>
      <c r="R173" s="61">
        <v>18793</v>
      </c>
      <c r="S173" s="49" t="str">
        <f>_xlfn.XLOOKUP(Tabla20[[#This Row],[cedula]],TMODELO[Numero Documento],TMODELO[gen])</f>
        <v>M</v>
      </c>
      <c r="T173" s="49" t="str">
        <f>_xlfn.XLOOKUP(Tabla20[[#This Row],[cedula]],TMODELO[Numero Documento],TMODELO[Lugar Funciones Codigo])</f>
        <v>01.83.00.00.11.02.02</v>
      </c>
    </row>
    <row r="174" spans="1:20">
      <c r="A174" s="57" t="s">
        <v>3113</v>
      </c>
      <c r="B174" s="57" t="s">
        <v>3145</v>
      </c>
      <c r="C174" s="57" t="s">
        <v>3155</v>
      </c>
      <c r="D174" s="57" t="s">
        <v>2062</v>
      </c>
      <c r="E174" s="57" t="str">
        <f>_xlfn.XLOOKUP(Tabla20[[#This Row],[cedula]],TMODELO[Numero Documento],TMODELO[Empleado])</f>
        <v>ANDERSON GOMERA GARCIA</v>
      </c>
      <c r="F174" s="57" t="s">
        <v>481</v>
      </c>
      <c r="G174" s="57" t="str">
        <f>_xlfn.XLOOKUP(Tabla20[[#This Row],[cedula]],TMODELO[Numero Documento],TMODELO[Lugar Funciones])</f>
        <v>DIVISION DE MANTENIMIENTO</v>
      </c>
      <c r="H174" s="57" t="str">
        <f>_xlfn.XLOOKUP(Tabla20[[#This Row],[cedula]],TCARRERA[CEDULA],TCARRERA[CATEGORIA DEL SERVIDOR],"")</f>
        <v/>
      </c>
      <c r="I174" s="65"/>
      <c r="J174" s="41" t="str">
        <f>IF(Tabla20[[#This Row],[CARRERA]]&lt;&gt;"",Tabla20[[#This Row],[CARRERA]],IF(Tabla20[[#This Row],[Columna1]]&lt;&gt;"",Tabla20[[#This Row],[Columna1]],""))</f>
        <v/>
      </c>
      <c r="K174" s="55" t="str">
        <f>IF(Tabla20[[#This Row],[TIPO]]="Temporales",_xlfn.XLOOKUP(Tabla20[[#This Row],[NOMBRE Y APELLIDO]],TBLFECHAS[NOMBRE Y APELLIDO],TBLFECHAS[DESDE]),"")</f>
        <v/>
      </c>
      <c r="L174" s="55" t="str">
        <f>IF(Tabla20[[#This Row],[TIPO]]="Temporales",_xlfn.XLOOKUP(Tabla20[[#This Row],[NOMBRE Y APELLIDO]],TBLFECHAS[NOMBRE Y APELLIDO],TBLFECHAS[HASTA]),"")</f>
        <v/>
      </c>
      <c r="M174" s="58">
        <v>20000</v>
      </c>
      <c r="N174" s="63">
        <v>0</v>
      </c>
      <c r="O174" s="59">
        <v>608</v>
      </c>
      <c r="P174" s="59">
        <v>574</v>
      </c>
      <c r="Q174" s="59">
        <f>Tabla20[[#This Row],[sbruto]]-SUM(Tabla20[[#This Row],[ISR]:[AFP]])-Tabla20[[#This Row],[sneto]]</f>
        <v>1375.119999999999</v>
      </c>
      <c r="R174" s="59">
        <v>17442.88</v>
      </c>
      <c r="S174" s="49" t="str">
        <f>_xlfn.XLOOKUP(Tabla20[[#This Row],[cedula]],TMODELO[Numero Documento],TMODELO[gen])</f>
        <v>M</v>
      </c>
      <c r="T174" s="49" t="str">
        <f>_xlfn.XLOOKUP(Tabla20[[#This Row],[cedula]],TMODELO[Numero Documento],TMODELO[Lugar Funciones Codigo])</f>
        <v>01.83.00.00.11.02.02</v>
      </c>
    </row>
    <row r="175" spans="1:20">
      <c r="A175" s="57" t="s">
        <v>3113</v>
      </c>
      <c r="B175" s="57" t="s">
        <v>3145</v>
      </c>
      <c r="C175" s="57" t="s">
        <v>3155</v>
      </c>
      <c r="D175" s="57" t="s">
        <v>2079</v>
      </c>
      <c r="E175" s="57" t="str">
        <f>_xlfn.XLOOKUP(Tabla20[[#This Row],[cedula]],TMODELO[Numero Documento],TMODELO[Empleado])</f>
        <v>CARLOS MIGUEL SOSA ALMONTE</v>
      </c>
      <c r="F175" s="57" t="s">
        <v>1975</v>
      </c>
      <c r="G175" s="57" t="str">
        <f>_xlfn.XLOOKUP(Tabla20[[#This Row],[cedula]],TMODELO[Numero Documento],TMODELO[Lugar Funciones])</f>
        <v>DIVISION DE MAYORDOMIA</v>
      </c>
      <c r="H175" s="57" t="str">
        <f>_xlfn.XLOOKUP(Tabla20[[#This Row],[cedula]],TCARRERA[CEDULA],TCARRERA[CATEGORIA DEL SERVIDOR],"")</f>
        <v/>
      </c>
      <c r="I175" s="65"/>
      <c r="J175" s="41" t="str">
        <f>IF(Tabla20[[#This Row],[CARRERA]]&lt;&gt;"",Tabla20[[#This Row],[CARRERA]],IF(Tabla20[[#This Row],[Columna1]]&lt;&gt;"",Tabla20[[#This Row],[Columna1]],""))</f>
        <v/>
      </c>
      <c r="K175" s="55" t="str">
        <f>IF(Tabla20[[#This Row],[TIPO]]="Temporales",_xlfn.XLOOKUP(Tabla20[[#This Row],[NOMBRE Y APELLIDO]],TBLFECHAS[NOMBRE Y APELLIDO],TBLFECHAS[DESDE]),"")</f>
        <v/>
      </c>
      <c r="L175" s="55" t="str">
        <f>IF(Tabla20[[#This Row],[TIPO]]="Temporales",_xlfn.XLOOKUP(Tabla20[[#This Row],[NOMBRE Y APELLIDO]],TBLFECHAS[NOMBRE Y APELLIDO],TBLFECHAS[HASTA]),"")</f>
        <v/>
      </c>
      <c r="M175" s="58">
        <v>35000</v>
      </c>
      <c r="N175" s="63">
        <v>0</v>
      </c>
      <c r="O175" s="59">
        <v>1064</v>
      </c>
      <c r="P175" s="59">
        <v>1004.5</v>
      </c>
      <c r="Q175" s="59">
        <f>Tabla20[[#This Row],[sbruto]]-SUM(Tabla20[[#This Row],[ISR]:[AFP]])-Tabla20[[#This Row],[sneto]]</f>
        <v>15947.259999999998</v>
      </c>
      <c r="R175" s="59">
        <v>16984.240000000002</v>
      </c>
      <c r="S175" s="45" t="str">
        <f>_xlfn.XLOOKUP(Tabla20[[#This Row],[cedula]],TMODELO[Numero Documento],TMODELO[gen])</f>
        <v>M</v>
      </c>
      <c r="T175" s="49" t="str">
        <f>_xlfn.XLOOKUP(Tabla20[[#This Row],[cedula]],TMODELO[Numero Documento],TMODELO[Lugar Funciones Codigo])</f>
        <v>01.83.00.00.11.02.03</v>
      </c>
    </row>
    <row r="176" spans="1:20">
      <c r="A176" s="57" t="s">
        <v>3113</v>
      </c>
      <c r="B176" s="57" t="s">
        <v>3145</v>
      </c>
      <c r="C176" s="57" t="s">
        <v>3155</v>
      </c>
      <c r="D176" s="57" t="s">
        <v>1373</v>
      </c>
      <c r="E176" s="57" t="str">
        <f>_xlfn.XLOOKUP(Tabla20[[#This Row],[cedula]],TMODELO[Numero Documento],TMODELO[Empleado])</f>
        <v>MARIO DE LA CRUZ DE LA CRUZ</v>
      </c>
      <c r="F176" s="57" t="s">
        <v>481</v>
      </c>
      <c r="G176" s="57" t="str">
        <f>_xlfn.XLOOKUP(Tabla20[[#This Row],[cedula]],TMODELO[Numero Documento],TMODELO[Lugar Funciones])</f>
        <v>DIVISION DE MAYORDOMIA</v>
      </c>
      <c r="H176" s="57" t="str">
        <f>_xlfn.XLOOKUP(Tabla20[[#This Row],[cedula]],TCARRERA[CEDULA],TCARRERA[CATEGORIA DEL SERVIDOR],"")</f>
        <v>CARRERA ADMINISTRATIVA</v>
      </c>
      <c r="I176" s="65"/>
      <c r="J176" s="41" t="str">
        <f>IF(Tabla20[[#This Row],[CARRERA]]&lt;&gt;"",Tabla20[[#This Row],[CARRERA]],IF(Tabla20[[#This Row],[Columna1]]&lt;&gt;"",Tabla20[[#This Row],[Columna1]],""))</f>
        <v>CARRERA ADMINISTRATIVA</v>
      </c>
      <c r="K176" s="55" t="str">
        <f>IF(Tabla20[[#This Row],[TIPO]]="Temporales",_xlfn.XLOOKUP(Tabla20[[#This Row],[NOMBRE Y APELLIDO]],TBLFECHAS[NOMBRE Y APELLIDO],TBLFECHAS[DESDE]),"")</f>
        <v/>
      </c>
      <c r="L176" s="55" t="str">
        <f>IF(Tabla20[[#This Row],[TIPO]]="Temporales",_xlfn.XLOOKUP(Tabla20[[#This Row],[NOMBRE Y APELLIDO]],TBLFECHAS[NOMBRE Y APELLIDO],TBLFECHAS[HASTA]),"")</f>
        <v/>
      </c>
      <c r="M176" s="58">
        <v>25000</v>
      </c>
      <c r="N176" s="63">
        <v>0</v>
      </c>
      <c r="O176" s="59">
        <v>760</v>
      </c>
      <c r="P176" s="59">
        <v>717.5</v>
      </c>
      <c r="Q176" s="59">
        <f>Tabla20[[#This Row],[sbruto]]-SUM(Tabla20[[#This Row],[ISR]:[AFP]])-Tabla20[[#This Row],[sneto]]</f>
        <v>11878.61</v>
      </c>
      <c r="R176" s="59">
        <v>11643.89</v>
      </c>
      <c r="S176" s="45" t="str">
        <f>_xlfn.XLOOKUP(Tabla20[[#This Row],[cedula]],TMODELO[Numero Documento],TMODELO[gen])</f>
        <v>M</v>
      </c>
      <c r="T176" s="49" t="str">
        <f>_xlfn.XLOOKUP(Tabla20[[#This Row],[cedula]],TMODELO[Numero Documento],TMODELO[Lugar Funciones Codigo])</f>
        <v>01.83.00.00.11.02.03</v>
      </c>
    </row>
    <row r="177" spans="1:20">
      <c r="A177" s="57" t="s">
        <v>3113</v>
      </c>
      <c r="B177" s="57" t="s">
        <v>3145</v>
      </c>
      <c r="C177" s="57" t="s">
        <v>3155</v>
      </c>
      <c r="D177" s="57" t="s">
        <v>1397</v>
      </c>
      <c r="E177" s="57" t="str">
        <f>_xlfn.XLOOKUP(Tabla20[[#This Row],[cedula]],TMODELO[Numero Documento],TMODELO[Empleado])</f>
        <v>SONIA MERCEDES GUZMAN ACOSTA</v>
      </c>
      <c r="F177" s="57" t="s">
        <v>8</v>
      </c>
      <c r="G177" s="57" t="str">
        <f>_xlfn.XLOOKUP(Tabla20[[#This Row],[cedula]],TMODELO[Numero Documento],TMODELO[Lugar Funciones])</f>
        <v>DIVISION DE MAYORDOMIA</v>
      </c>
      <c r="H177" s="57" t="str">
        <f>_xlfn.XLOOKUP(Tabla20[[#This Row],[cedula]],TCARRERA[CEDULA],TCARRERA[CATEGORIA DEL SERVIDOR],"")</f>
        <v>CARRERA ADMINISTRATIVA</v>
      </c>
      <c r="I177" s="65"/>
      <c r="J177" s="41" t="str">
        <f>IF(Tabla20[[#This Row],[CARRERA]]&lt;&gt;"",Tabla20[[#This Row],[CARRERA]],IF(Tabla20[[#This Row],[Columna1]]&lt;&gt;"",Tabla20[[#This Row],[Columna1]],""))</f>
        <v>CARRERA ADMINISTRATIVA</v>
      </c>
      <c r="K177" s="55" t="str">
        <f>IF(Tabla20[[#This Row],[TIPO]]="Temporales",_xlfn.XLOOKUP(Tabla20[[#This Row],[NOMBRE Y APELLIDO]],TBLFECHAS[NOMBRE Y APELLIDO],TBLFECHAS[DESDE]),"")</f>
        <v/>
      </c>
      <c r="L177" s="55" t="str">
        <f>IF(Tabla20[[#This Row],[TIPO]]="Temporales",_xlfn.XLOOKUP(Tabla20[[#This Row],[NOMBRE Y APELLIDO]],TBLFECHAS[NOMBRE Y APELLIDO],TBLFECHAS[HASTA]),"")</f>
        <v/>
      </c>
      <c r="M177" s="58">
        <v>22000</v>
      </c>
      <c r="N177" s="60">
        <v>0</v>
      </c>
      <c r="O177" s="59">
        <v>668.8</v>
      </c>
      <c r="P177" s="59">
        <v>631.4</v>
      </c>
      <c r="Q177" s="59">
        <f>Tabla20[[#This Row],[sbruto]]-SUM(Tabla20[[#This Row],[ISR]:[AFP]])-Tabla20[[#This Row],[sneto]]</f>
        <v>14424.289999999999</v>
      </c>
      <c r="R177" s="59">
        <v>6275.51</v>
      </c>
      <c r="S177" s="45" t="str">
        <f>_xlfn.XLOOKUP(Tabla20[[#This Row],[cedula]],TMODELO[Numero Documento],TMODELO[gen])</f>
        <v>M</v>
      </c>
      <c r="T177" s="49" t="str">
        <f>_xlfn.XLOOKUP(Tabla20[[#This Row],[cedula]],TMODELO[Numero Documento],TMODELO[Lugar Funciones Codigo])</f>
        <v>01.83.00.00.11.02.03</v>
      </c>
    </row>
    <row r="178" spans="1:20">
      <c r="A178" s="57" t="s">
        <v>3113</v>
      </c>
      <c r="B178" s="57" t="s">
        <v>3145</v>
      </c>
      <c r="C178" s="57" t="s">
        <v>3155</v>
      </c>
      <c r="D178" s="57" t="s">
        <v>1380</v>
      </c>
      <c r="E178" s="57" t="str">
        <f>_xlfn.XLOOKUP(Tabla20[[#This Row],[cedula]],TMODELO[Numero Documento],TMODELO[Empleado])</f>
        <v>MOISES CASTILLO TAVAREZ</v>
      </c>
      <c r="F178" s="57" t="s">
        <v>130</v>
      </c>
      <c r="G178" s="57" t="str">
        <f>_xlfn.XLOOKUP(Tabla20[[#This Row],[cedula]],TMODELO[Numero Documento],TMODELO[Lugar Funciones])</f>
        <v>DIVISION DE MAYORDOMIA</v>
      </c>
      <c r="H178" s="57" t="str">
        <f>_xlfn.XLOOKUP(Tabla20[[#This Row],[cedula]],TCARRERA[CEDULA],TCARRERA[CATEGORIA DEL SERVIDOR],"")</f>
        <v>CARRERA ADMINISTRATIVA</v>
      </c>
      <c r="I178" s="65"/>
      <c r="J178" s="41" t="str">
        <f>IF(Tabla20[[#This Row],[CARRERA]]&lt;&gt;"",Tabla20[[#This Row],[CARRERA]],IF(Tabla20[[#This Row],[Columna1]]&lt;&gt;"",Tabla20[[#This Row],[Columna1]],""))</f>
        <v>CARRERA ADMINISTRATIVA</v>
      </c>
      <c r="K178" s="55" t="str">
        <f>IF(Tabla20[[#This Row],[TIPO]]="Temporales",_xlfn.XLOOKUP(Tabla20[[#This Row],[NOMBRE Y APELLIDO]],TBLFECHAS[NOMBRE Y APELLIDO],TBLFECHAS[DESDE]),"")</f>
        <v/>
      </c>
      <c r="L178" s="55" t="str">
        <f>IF(Tabla20[[#This Row],[TIPO]]="Temporales",_xlfn.XLOOKUP(Tabla20[[#This Row],[NOMBRE Y APELLIDO]],TBLFECHAS[NOMBRE Y APELLIDO],TBLFECHAS[HASTA]),"")</f>
        <v/>
      </c>
      <c r="M178" s="58">
        <v>22000</v>
      </c>
      <c r="N178" s="63">
        <v>0</v>
      </c>
      <c r="O178" s="61">
        <v>668.8</v>
      </c>
      <c r="P178" s="61">
        <v>631.4</v>
      </c>
      <c r="Q178" s="61">
        <f>Tabla20[[#This Row],[sbruto]]-SUM(Tabla20[[#This Row],[ISR]:[AFP]])-Tabla20[[#This Row],[sneto]]</f>
        <v>7808.58</v>
      </c>
      <c r="R178" s="61">
        <v>12891.22</v>
      </c>
      <c r="S178" s="45" t="str">
        <f>_xlfn.XLOOKUP(Tabla20[[#This Row],[cedula]],TMODELO[Numero Documento],TMODELO[gen])</f>
        <v>M</v>
      </c>
      <c r="T178" s="49" t="str">
        <f>_xlfn.XLOOKUP(Tabla20[[#This Row],[cedula]],TMODELO[Numero Documento],TMODELO[Lugar Funciones Codigo])</f>
        <v>01.83.00.00.11.02.03</v>
      </c>
    </row>
    <row r="179" spans="1:20">
      <c r="A179" s="57" t="s">
        <v>3113</v>
      </c>
      <c r="B179" s="57" t="s">
        <v>3145</v>
      </c>
      <c r="C179" s="57" t="s">
        <v>3155</v>
      </c>
      <c r="D179" s="57" t="s">
        <v>2221</v>
      </c>
      <c r="E179" s="57" t="str">
        <f>_xlfn.XLOOKUP(Tabla20[[#This Row],[cedula]],TMODELO[Numero Documento],TMODELO[Empleado])</f>
        <v>MERCEDES FIGUEROA</v>
      </c>
      <c r="F179" s="57" t="s">
        <v>8</v>
      </c>
      <c r="G179" s="57" t="str">
        <f>_xlfn.XLOOKUP(Tabla20[[#This Row],[cedula]],TMODELO[Numero Documento],TMODELO[Lugar Funciones])</f>
        <v>DIVISION DE MAYORDOMIA</v>
      </c>
      <c r="H179" s="57" t="str">
        <f>_xlfn.XLOOKUP(Tabla20[[#This Row],[cedula]],TCARRERA[CEDULA],TCARRERA[CATEGORIA DEL SERVIDOR],"")</f>
        <v/>
      </c>
      <c r="I179" s="65"/>
      <c r="J179" s="41" t="str">
        <f>IF(Tabla20[[#This Row],[CARRERA]]&lt;&gt;"",Tabla20[[#This Row],[CARRERA]],IF(Tabla20[[#This Row],[Columna1]]&lt;&gt;"",Tabla20[[#This Row],[Columna1]],""))</f>
        <v/>
      </c>
      <c r="K179" s="55" t="str">
        <f>IF(Tabla20[[#This Row],[TIPO]]="Temporales",_xlfn.XLOOKUP(Tabla20[[#This Row],[NOMBRE Y APELLIDO]],TBLFECHAS[NOMBRE Y APELLIDO],TBLFECHAS[DESDE]),"")</f>
        <v/>
      </c>
      <c r="L179" s="55" t="str">
        <f>IF(Tabla20[[#This Row],[TIPO]]="Temporales",_xlfn.XLOOKUP(Tabla20[[#This Row],[NOMBRE Y APELLIDO]],TBLFECHAS[NOMBRE Y APELLIDO],TBLFECHAS[HASTA]),"")</f>
        <v/>
      </c>
      <c r="M179" s="58">
        <v>22000</v>
      </c>
      <c r="N179" s="63">
        <v>0</v>
      </c>
      <c r="O179" s="59">
        <v>668.8</v>
      </c>
      <c r="P179" s="59">
        <v>631.4</v>
      </c>
      <c r="Q179" s="59">
        <f>Tabla20[[#This Row],[sbruto]]-SUM(Tabla20[[#This Row],[ISR]:[AFP]])-Tabla20[[#This Row],[sneto]]</f>
        <v>8813.0099999999984</v>
      </c>
      <c r="R179" s="59">
        <v>11886.79</v>
      </c>
      <c r="S179" s="48" t="str">
        <f>_xlfn.XLOOKUP(Tabla20[[#This Row],[cedula]],TMODELO[Numero Documento],TMODELO[gen])</f>
        <v>F</v>
      </c>
      <c r="T179" s="49" t="str">
        <f>_xlfn.XLOOKUP(Tabla20[[#This Row],[cedula]],TMODELO[Numero Documento],TMODELO[Lugar Funciones Codigo])</f>
        <v>01.83.00.00.11.02.03</v>
      </c>
    </row>
    <row r="180" spans="1:20">
      <c r="A180" s="57" t="s">
        <v>3113</v>
      </c>
      <c r="B180" s="57" t="s">
        <v>3145</v>
      </c>
      <c r="C180" s="57" t="s">
        <v>3155</v>
      </c>
      <c r="D180" s="57" t="s">
        <v>2250</v>
      </c>
      <c r="E180" s="57" t="str">
        <f>_xlfn.XLOOKUP(Tabla20[[#This Row],[cedula]],TMODELO[Numero Documento],TMODELO[Empleado])</f>
        <v>PEDRO PABLO VELAZQUEZ CALDERON</v>
      </c>
      <c r="F180" s="57" t="s">
        <v>130</v>
      </c>
      <c r="G180" s="57" t="str">
        <f>_xlfn.XLOOKUP(Tabla20[[#This Row],[cedula]],TMODELO[Numero Documento],TMODELO[Lugar Funciones])</f>
        <v>DIVISION DE MAYORDOMIA</v>
      </c>
      <c r="H180" s="57" t="str">
        <f>_xlfn.XLOOKUP(Tabla20[[#This Row],[cedula]],TCARRERA[CEDULA],TCARRERA[CATEGORIA DEL SERVIDOR],"")</f>
        <v/>
      </c>
      <c r="I180" s="65"/>
      <c r="J180" s="50" t="str">
        <f>IF(Tabla20[[#This Row],[CARRERA]]&lt;&gt;"",Tabla20[[#This Row],[CARRERA]],IF(Tabla20[[#This Row],[Columna1]]&lt;&gt;"",Tabla20[[#This Row],[Columna1]],""))</f>
        <v/>
      </c>
      <c r="K180" s="54" t="str">
        <f>IF(Tabla20[[#This Row],[TIPO]]="Temporales",_xlfn.XLOOKUP(Tabla20[[#This Row],[NOMBRE Y APELLIDO]],TBLFECHAS[NOMBRE Y APELLIDO],TBLFECHAS[DESDE]),"")</f>
        <v/>
      </c>
      <c r="L180" s="54" t="str">
        <f>IF(Tabla20[[#This Row],[TIPO]]="Temporales",_xlfn.XLOOKUP(Tabla20[[#This Row],[NOMBRE Y APELLIDO]],TBLFECHAS[NOMBRE Y APELLIDO],TBLFECHAS[HASTA]),"")</f>
        <v/>
      </c>
      <c r="M180" s="58">
        <v>22000</v>
      </c>
      <c r="N180" s="60">
        <v>0</v>
      </c>
      <c r="O180" s="59">
        <v>668.8</v>
      </c>
      <c r="P180" s="59">
        <v>631.4</v>
      </c>
      <c r="Q180" s="59">
        <f>Tabla20[[#This Row],[sbruto]]-SUM(Tabla20[[#This Row],[ISR]:[AFP]])-Tabla20[[#This Row],[sneto]]</f>
        <v>1071</v>
      </c>
      <c r="R180" s="59">
        <v>19628.8</v>
      </c>
      <c r="S180" s="45" t="str">
        <f>_xlfn.XLOOKUP(Tabla20[[#This Row],[cedula]],TMODELO[Numero Documento],TMODELO[gen])</f>
        <v>M</v>
      </c>
      <c r="T180" s="49" t="str">
        <f>_xlfn.XLOOKUP(Tabla20[[#This Row],[cedula]],TMODELO[Numero Documento],TMODELO[Lugar Funciones Codigo])</f>
        <v>01.83.00.00.11.02.03</v>
      </c>
    </row>
    <row r="181" spans="1:20">
      <c r="A181" s="57" t="s">
        <v>3113</v>
      </c>
      <c r="B181" s="57" t="s">
        <v>3145</v>
      </c>
      <c r="C181" s="57" t="s">
        <v>3155</v>
      </c>
      <c r="D181" s="57" t="s">
        <v>2233</v>
      </c>
      <c r="E181" s="57" t="str">
        <f>_xlfn.XLOOKUP(Tabla20[[#This Row],[cedula]],TMODELO[Numero Documento],TMODELO[Empleado])</f>
        <v>NOEMI TORRE MERCEDES</v>
      </c>
      <c r="F181" s="57" t="s">
        <v>8</v>
      </c>
      <c r="G181" s="57" t="str">
        <f>_xlfn.XLOOKUP(Tabla20[[#This Row],[cedula]],TMODELO[Numero Documento],TMODELO[Lugar Funciones])</f>
        <v>DIVISION DE MAYORDOMIA</v>
      </c>
      <c r="H181" s="57" t="str">
        <f>_xlfn.XLOOKUP(Tabla20[[#This Row],[cedula]],TCARRERA[CEDULA],TCARRERA[CATEGORIA DEL SERVIDOR],"")</f>
        <v/>
      </c>
      <c r="I181" s="65"/>
      <c r="J181" s="41" t="str">
        <f>IF(Tabla20[[#This Row],[CARRERA]]&lt;&gt;"",Tabla20[[#This Row],[CARRERA]],IF(Tabla20[[#This Row],[Columna1]]&lt;&gt;"",Tabla20[[#This Row],[Columna1]],""))</f>
        <v/>
      </c>
      <c r="K181" s="55" t="str">
        <f>IF(Tabla20[[#This Row],[TIPO]]="Temporales",_xlfn.XLOOKUP(Tabla20[[#This Row],[NOMBRE Y APELLIDO]],TBLFECHAS[NOMBRE Y APELLIDO],TBLFECHAS[DESDE]),"")</f>
        <v/>
      </c>
      <c r="L181" s="55" t="str">
        <f>IF(Tabla20[[#This Row],[TIPO]]="Temporales",_xlfn.XLOOKUP(Tabla20[[#This Row],[NOMBRE Y APELLIDO]],TBLFECHAS[NOMBRE Y APELLIDO],TBLFECHAS[HASTA]),"")</f>
        <v/>
      </c>
      <c r="M181" s="58">
        <v>20000</v>
      </c>
      <c r="N181" s="59">
        <v>0</v>
      </c>
      <c r="O181" s="59">
        <v>608</v>
      </c>
      <c r="P181" s="59">
        <v>574</v>
      </c>
      <c r="Q181" s="59">
        <f>Tabla20[[#This Row],[sbruto]]-SUM(Tabla20[[#This Row],[ISR]:[AFP]])-Tabla20[[#This Row],[sneto]]</f>
        <v>1921</v>
      </c>
      <c r="R181" s="59">
        <v>16897</v>
      </c>
      <c r="S181" s="45" t="str">
        <f>_xlfn.XLOOKUP(Tabla20[[#This Row],[cedula]],TMODELO[Numero Documento],TMODELO[gen])</f>
        <v>F</v>
      </c>
      <c r="T181" s="49" t="str">
        <f>_xlfn.XLOOKUP(Tabla20[[#This Row],[cedula]],TMODELO[Numero Documento],TMODELO[Lugar Funciones Codigo])</f>
        <v>01.83.00.00.11.02.03</v>
      </c>
    </row>
    <row r="182" spans="1:20">
      <c r="A182" s="57" t="s">
        <v>3113</v>
      </c>
      <c r="B182" s="57" t="s">
        <v>3145</v>
      </c>
      <c r="C182" s="57" t="s">
        <v>3155</v>
      </c>
      <c r="D182" s="57" t="s">
        <v>2210</v>
      </c>
      <c r="E182" s="57" t="str">
        <f>_xlfn.XLOOKUP(Tabla20[[#This Row],[cedula]],TMODELO[Numero Documento],TMODELO[Empleado])</f>
        <v>MARCELINA BUSI BERROA</v>
      </c>
      <c r="F182" s="57" t="s">
        <v>8</v>
      </c>
      <c r="G182" s="57" t="str">
        <f>_xlfn.XLOOKUP(Tabla20[[#This Row],[cedula]],TMODELO[Numero Documento],TMODELO[Lugar Funciones])</f>
        <v>DIVISION DE MAYORDOMIA</v>
      </c>
      <c r="H182" s="57" t="str">
        <f>_xlfn.XLOOKUP(Tabla20[[#This Row],[cedula]],TCARRERA[CEDULA],TCARRERA[CATEGORIA DEL SERVIDOR],"")</f>
        <v/>
      </c>
      <c r="I182" s="65"/>
      <c r="J182" s="41" t="str">
        <f>IF(Tabla20[[#This Row],[CARRERA]]&lt;&gt;"",Tabla20[[#This Row],[CARRERA]],IF(Tabla20[[#This Row],[Columna1]]&lt;&gt;"",Tabla20[[#This Row],[Columna1]],""))</f>
        <v/>
      </c>
      <c r="K182" s="55" t="str">
        <f>IF(Tabla20[[#This Row],[TIPO]]="Temporales",_xlfn.XLOOKUP(Tabla20[[#This Row],[NOMBRE Y APELLIDO]],TBLFECHAS[NOMBRE Y APELLIDO],TBLFECHAS[DESDE]),"")</f>
        <v/>
      </c>
      <c r="L182" s="55" t="str">
        <f>IF(Tabla20[[#This Row],[TIPO]]="Temporales",_xlfn.XLOOKUP(Tabla20[[#This Row],[NOMBRE Y APELLIDO]],TBLFECHAS[NOMBRE Y APELLIDO],TBLFECHAS[HASTA]),"")</f>
        <v/>
      </c>
      <c r="M182" s="58">
        <v>20000</v>
      </c>
      <c r="N182" s="61">
        <v>0</v>
      </c>
      <c r="O182" s="61">
        <v>608</v>
      </c>
      <c r="P182" s="61">
        <v>574</v>
      </c>
      <c r="Q182" s="61">
        <f>Tabla20[[#This Row],[sbruto]]-SUM(Tabla20[[#This Row],[ISR]:[AFP]])-Tabla20[[#This Row],[sneto]]</f>
        <v>13847.29</v>
      </c>
      <c r="R182" s="61">
        <v>4970.71</v>
      </c>
      <c r="S182" s="45" t="str">
        <f>_xlfn.XLOOKUP(Tabla20[[#This Row],[cedula]],TMODELO[Numero Documento],TMODELO[gen])</f>
        <v>F</v>
      </c>
      <c r="T182" s="49" t="str">
        <f>_xlfn.XLOOKUP(Tabla20[[#This Row],[cedula]],TMODELO[Numero Documento],TMODELO[Lugar Funciones Codigo])</f>
        <v>01.83.00.00.11.02.03</v>
      </c>
    </row>
    <row r="183" spans="1:20">
      <c r="A183" s="57" t="s">
        <v>3113</v>
      </c>
      <c r="B183" s="57" t="s">
        <v>3145</v>
      </c>
      <c r="C183" s="57" t="s">
        <v>3155</v>
      </c>
      <c r="D183" s="57" t="s">
        <v>1340</v>
      </c>
      <c r="E183" s="57" t="str">
        <f>_xlfn.XLOOKUP(Tabla20[[#This Row],[cedula]],TMODELO[Numero Documento],TMODELO[Empleado])</f>
        <v>ELBA MARIA MONTERO FLORIAN</v>
      </c>
      <c r="F183" s="57" t="s">
        <v>8</v>
      </c>
      <c r="G183" s="57" t="str">
        <f>_xlfn.XLOOKUP(Tabla20[[#This Row],[cedula]],TMODELO[Numero Documento],TMODELO[Lugar Funciones])</f>
        <v>DIVISION DE MAYORDOMIA</v>
      </c>
      <c r="H183" s="57" t="str">
        <f>_xlfn.XLOOKUP(Tabla20[[#This Row],[cedula]],TCARRERA[CEDULA],TCARRERA[CATEGORIA DEL SERVIDOR],"")</f>
        <v>CARRERA ADMINISTRATIVA</v>
      </c>
      <c r="I183" s="65"/>
      <c r="J183" s="41" t="str">
        <f>IF(Tabla20[[#This Row],[CARRERA]]&lt;&gt;"",Tabla20[[#This Row],[CARRERA]],IF(Tabla20[[#This Row],[Columna1]]&lt;&gt;"",Tabla20[[#This Row],[Columna1]],""))</f>
        <v>CARRERA ADMINISTRATIVA</v>
      </c>
      <c r="K183" s="55" t="str">
        <f>IF(Tabla20[[#This Row],[TIPO]]="Temporales",_xlfn.XLOOKUP(Tabla20[[#This Row],[NOMBRE Y APELLIDO]],TBLFECHAS[NOMBRE Y APELLIDO],TBLFECHAS[DESDE]),"")</f>
        <v/>
      </c>
      <c r="L183" s="55" t="str">
        <f>IF(Tabla20[[#This Row],[TIPO]]="Temporales",_xlfn.XLOOKUP(Tabla20[[#This Row],[NOMBRE Y APELLIDO]],TBLFECHAS[NOMBRE Y APELLIDO],TBLFECHAS[HASTA]),"")</f>
        <v/>
      </c>
      <c r="M183" s="58">
        <v>20000</v>
      </c>
      <c r="N183" s="63">
        <v>0</v>
      </c>
      <c r="O183" s="59">
        <v>608</v>
      </c>
      <c r="P183" s="59">
        <v>574</v>
      </c>
      <c r="Q183" s="59">
        <f>Tabla20[[#This Row],[sbruto]]-SUM(Tabla20[[#This Row],[ISR]:[AFP]])-Tabla20[[#This Row],[sneto]]</f>
        <v>10177.219999999999</v>
      </c>
      <c r="R183" s="59">
        <v>8640.7800000000007</v>
      </c>
      <c r="S183" s="45" t="str">
        <f>_xlfn.XLOOKUP(Tabla20[[#This Row],[cedula]],TMODELO[Numero Documento],TMODELO[gen])</f>
        <v>F</v>
      </c>
      <c r="T183" s="49" t="str">
        <f>_xlfn.XLOOKUP(Tabla20[[#This Row],[cedula]],TMODELO[Numero Documento],TMODELO[Lugar Funciones Codigo])</f>
        <v>01.83.00.00.11.02.03</v>
      </c>
    </row>
    <row r="184" spans="1:20">
      <c r="A184" s="57" t="s">
        <v>3113</v>
      </c>
      <c r="B184" s="57" t="s">
        <v>3145</v>
      </c>
      <c r="C184" s="57" t="s">
        <v>3155</v>
      </c>
      <c r="D184" s="57" t="s">
        <v>2087</v>
      </c>
      <c r="E184" s="57" t="str">
        <f>_xlfn.XLOOKUP(Tabla20[[#This Row],[cedula]],TMODELO[Numero Documento],TMODELO[Empleado])</f>
        <v>CONFESORA MORENO BELTRAN</v>
      </c>
      <c r="F184" s="57" t="s">
        <v>8</v>
      </c>
      <c r="G184" s="57" t="str">
        <f>_xlfn.XLOOKUP(Tabla20[[#This Row],[cedula]],TMODELO[Numero Documento],TMODELO[Lugar Funciones])</f>
        <v>DIVISION DE MAYORDOMIA</v>
      </c>
      <c r="H184" s="57" t="str">
        <f>_xlfn.XLOOKUP(Tabla20[[#This Row],[cedula]],TCARRERA[CEDULA],TCARRERA[CATEGORIA DEL SERVIDOR],"")</f>
        <v/>
      </c>
      <c r="I184" s="65"/>
      <c r="J184" s="41" t="str">
        <f>IF(Tabla20[[#This Row],[CARRERA]]&lt;&gt;"",Tabla20[[#This Row],[CARRERA]],IF(Tabla20[[#This Row],[Columna1]]&lt;&gt;"",Tabla20[[#This Row],[Columna1]],""))</f>
        <v/>
      </c>
      <c r="K184" s="55" t="str">
        <f>IF(Tabla20[[#This Row],[TIPO]]="Temporales",_xlfn.XLOOKUP(Tabla20[[#This Row],[NOMBRE Y APELLIDO]],TBLFECHAS[NOMBRE Y APELLIDO],TBLFECHAS[DESDE]),"")</f>
        <v/>
      </c>
      <c r="L184" s="55" t="str">
        <f>IF(Tabla20[[#This Row],[TIPO]]="Temporales",_xlfn.XLOOKUP(Tabla20[[#This Row],[NOMBRE Y APELLIDO]],TBLFECHAS[NOMBRE Y APELLIDO],TBLFECHAS[HASTA]),"")</f>
        <v/>
      </c>
      <c r="M184" s="58">
        <v>20000</v>
      </c>
      <c r="N184" s="63">
        <v>0</v>
      </c>
      <c r="O184" s="61">
        <v>608</v>
      </c>
      <c r="P184" s="61">
        <v>574</v>
      </c>
      <c r="Q184" s="61">
        <f>Tabla20[[#This Row],[sbruto]]-SUM(Tabla20[[#This Row],[ISR]:[AFP]])-Tabla20[[#This Row],[sneto]]</f>
        <v>11863.869999999999</v>
      </c>
      <c r="R184" s="61">
        <v>6954.13</v>
      </c>
      <c r="S184" s="45" t="str">
        <f>_xlfn.XLOOKUP(Tabla20[[#This Row],[cedula]],TMODELO[Numero Documento],TMODELO[gen])</f>
        <v>F</v>
      </c>
      <c r="T184" s="49" t="str">
        <f>_xlfn.XLOOKUP(Tabla20[[#This Row],[cedula]],TMODELO[Numero Documento],TMODELO[Lugar Funciones Codigo])</f>
        <v>01.83.00.00.11.02.03</v>
      </c>
    </row>
    <row r="185" spans="1:20">
      <c r="A185" s="57" t="s">
        <v>3113</v>
      </c>
      <c r="B185" s="57" t="s">
        <v>3145</v>
      </c>
      <c r="C185" s="57" t="s">
        <v>3155</v>
      </c>
      <c r="D185" s="57" t="s">
        <v>1370</v>
      </c>
      <c r="E185" s="57" t="str">
        <f>_xlfn.XLOOKUP(Tabla20[[#This Row],[cedula]],TMODELO[Numero Documento],TMODELO[Empleado])</f>
        <v>MARIA MERCEDES BAUTISTA SANCHEZ</v>
      </c>
      <c r="F185" s="57" t="s">
        <v>8</v>
      </c>
      <c r="G185" s="57" t="str">
        <f>_xlfn.XLOOKUP(Tabla20[[#This Row],[cedula]],TMODELO[Numero Documento],TMODELO[Lugar Funciones])</f>
        <v>DIVISION DE MAYORDOMIA</v>
      </c>
      <c r="H185" s="57" t="str">
        <f>_xlfn.XLOOKUP(Tabla20[[#This Row],[cedula]],TCARRERA[CEDULA],TCARRERA[CATEGORIA DEL SERVIDOR],"")</f>
        <v>CARRERA ADMINISTRATIVA</v>
      </c>
      <c r="I185" s="65"/>
      <c r="J185" s="41" t="str">
        <f>IF(Tabla20[[#This Row],[CARRERA]]&lt;&gt;"",Tabla20[[#This Row],[CARRERA]],IF(Tabla20[[#This Row],[Columna1]]&lt;&gt;"",Tabla20[[#This Row],[Columna1]],""))</f>
        <v>CARRERA ADMINISTRATIVA</v>
      </c>
      <c r="K185" s="55" t="str">
        <f>IF(Tabla20[[#This Row],[TIPO]]="Temporales",_xlfn.XLOOKUP(Tabla20[[#This Row],[NOMBRE Y APELLIDO]],TBLFECHAS[NOMBRE Y APELLIDO],TBLFECHAS[DESDE]),"")</f>
        <v/>
      </c>
      <c r="L185" s="55" t="str">
        <f>IF(Tabla20[[#This Row],[TIPO]]="Temporales",_xlfn.XLOOKUP(Tabla20[[#This Row],[NOMBRE Y APELLIDO]],TBLFECHAS[NOMBRE Y APELLIDO],TBLFECHAS[HASTA]),"")</f>
        <v/>
      </c>
      <c r="M185" s="58">
        <v>20000</v>
      </c>
      <c r="N185" s="63">
        <v>0</v>
      </c>
      <c r="O185" s="61">
        <v>608</v>
      </c>
      <c r="P185" s="61">
        <v>574</v>
      </c>
      <c r="Q185" s="61">
        <f>Tabla20[[#This Row],[sbruto]]-SUM(Tabla20[[#This Row],[ISR]:[AFP]])-Tabla20[[#This Row],[sneto]]</f>
        <v>14365.11</v>
      </c>
      <c r="R185" s="61">
        <v>4452.8900000000003</v>
      </c>
      <c r="S185" s="45" t="str">
        <f>_xlfn.XLOOKUP(Tabla20[[#This Row],[cedula]],TMODELO[Numero Documento],TMODELO[gen])</f>
        <v>F</v>
      </c>
      <c r="T185" s="49" t="str">
        <f>_xlfn.XLOOKUP(Tabla20[[#This Row],[cedula]],TMODELO[Numero Documento],TMODELO[Lugar Funciones Codigo])</f>
        <v>01.83.00.00.11.02.03</v>
      </c>
    </row>
    <row r="186" spans="1:20">
      <c r="A186" s="57" t="s">
        <v>3113</v>
      </c>
      <c r="B186" s="57" t="s">
        <v>3145</v>
      </c>
      <c r="C186" s="57" t="s">
        <v>3155</v>
      </c>
      <c r="D186" s="57" t="s">
        <v>2155</v>
      </c>
      <c r="E186" s="57" t="str">
        <f>_xlfn.XLOOKUP(Tabla20[[#This Row],[cedula]],TMODELO[Numero Documento],TMODELO[Empleado])</f>
        <v>JESUS REYNALDO RODRIGUEZ MOYA</v>
      </c>
      <c r="F186" s="57" t="s">
        <v>130</v>
      </c>
      <c r="G186" s="57" t="str">
        <f>_xlfn.XLOOKUP(Tabla20[[#This Row],[cedula]],TMODELO[Numero Documento],TMODELO[Lugar Funciones])</f>
        <v>DIVISION DE MAYORDOMIA</v>
      </c>
      <c r="H186" s="57" t="str">
        <f>_xlfn.XLOOKUP(Tabla20[[#This Row],[cedula]],TCARRERA[CEDULA],TCARRERA[CATEGORIA DEL SERVIDOR],"")</f>
        <v/>
      </c>
      <c r="I186" s="65"/>
      <c r="J186" s="41" t="str">
        <f>IF(Tabla20[[#This Row],[CARRERA]]&lt;&gt;"",Tabla20[[#This Row],[CARRERA]],IF(Tabla20[[#This Row],[Columna1]]&lt;&gt;"",Tabla20[[#This Row],[Columna1]],""))</f>
        <v/>
      </c>
      <c r="K186" s="55" t="str">
        <f>IF(Tabla20[[#This Row],[TIPO]]="Temporales",_xlfn.XLOOKUP(Tabla20[[#This Row],[NOMBRE Y APELLIDO]],TBLFECHAS[NOMBRE Y APELLIDO],TBLFECHAS[DESDE]),"")</f>
        <v/>
      </c>
      <c r="L186" s="55" t="str">
        <f>IF(Tabla20[[#This Row],[TIPO]]="Temporales",_xlfn.XLOOKUP(Tabla20[[#This Row],[NOMBRE Y APELLIDO]],TBLFECHAS[NOMBRE Y APELLIDO],TBLFECHAS[HASTA]),"")</f>
        <v/>
      </c>
      <c r="M186" s="58">
        <v>20000</v>
      </c>
      <c r="N186" s="61">
        <v>0</v>
      </c>
      <c r="O186" s="61">
        <v>608</v>
      </c>
      <c r="P186" s="61">
        <v>574</v>
      </c>
      <c r="Q186" s="61">
        <f>Tabla20[[#This Row],[sbruto]]-SUM(Tabla20[[#This Row],[ISR]:[AFP]])-Tabla20[[#This Row],[sneto]]</f>
        <v>14883.83</v>
      </c>
      <c r="R186" s="61">
        <v>3934.17</v>
      </c>
      <c r="S186" s="45" t="str">
        <f>_xlfn.XLOOKUP(Tabla20[[#This Row],[cedula]],TMODELO[Numero Documento],TMODELO[gen])</f>
        <v>M</v>
      </c>
      <c r="T186" s="49" t="str">
        <f>_xlfn.XLOOKUP(Tabla20[[#This Row],[cedula]],TMODELO[Numero Documento],TMODELO[Lugar Funciones Codigo])</f>
        <v>01.83.00.00.11.02.03</v>
      </c>
    </row>
    <row r="187" spans="1:20">
      <c r="A187" s="57" t="s">
        <v>3113</v>
      </c>
      <c r="B187" s="57" t="s">
        <v>3145</v>
      </c>
      <c r="C187" s="57" t="s">
        <v>3155</v>
      </c>
      <c r="D187" s="57" t="s">
        <v>2145</v>
      </c>
      <c r="E187" s="57" t="str">
        <f>_xlfn.XLOOKUP(Tabla20[[#This Row],[cedula]],TMODELO[Numero Documento],TMODELO[Empleado])</f>
        <v>GUSTAVO FLRORIAN SEIS</v>
      </c>
      <c r="F187" s="57" t="s">
        <v>8</v>
      </c>
      <c r="G187" s="57" t="str">
        <f>_xlfn.XLOOKUP(Tabla20[[#This Row],[cedula]],TMODELO[Numero Documento],TMODELO[Lugar Funciones])</f>
        <v>DIVISION DE MAYORDOMIA</v>
      </c>
      <c r="H187" s="57" t="str">
        <f>_xlfn.XLOOKUP(Tabla20[[#This Row],[cedula]],TCARRERA[CEDULA],TCARRERA[CATEGORIA DEL SERVIDOR],"")</f>
        <v/>
      </c>
      <c r="I187" s="65"/>
      <c r="J187" s="41" t="str">
        <f>IF(Tabla20[[#This Row],[CARRERA]]&lt;&gt;"",Tabla20[[#This Row],[CARRERA]],IF(Tabla20[[#This Row],[Columna1]]&lt;&gt;"",Tabla20[[#This Row],[Columna1]],""))</f>
        <v/>
      </c>
      <c r="K187" s="55" t="str">
        <f>IF(Tabla20[[#This Row],[TIPO]]="Temporales",_xlfn.XLOOKUP(Tabla20[[#This Row],[NOMBRE Y APELLIDO]],TBLFECHAS[NOMBRE Y APELLIDO],TBLFECHAS[DESDE]),"")</f>
        <v/>
      </c>
      <c r="L187" s="55" t="str">
        <f>IF(Tabla20[[#This Row],[TIPO]]="Temporales",_xlfn.XLOOKUP(Tabla20[[#This Row],[NOMBRE Y APELLIDO]],TBLFECHAS[NOMBRE Y APELLIDO],TBLFECHAS[HASTA]),"")</f>
        <v/>
      </c>
      <c r="M187" s="58">
        <v>20000</v>
      </c>
      <c r="N187" s="63">
        <v>0</v>
      </c>
      <c r="O187" s="59">
        <v>608</v>
      </c>
      <c r="P187" s="59">
        <v>574</v>
      </c>
      <c r="Q187" s="59">
        <f>Tabla20[[#This Row],[sbruto]]-SUM(Tabla20[[#This Row],[ISR]:[AFP]])-Tabla20[[#This Row],[sneto]]</f>
        <v>9405.67</v>
      </c>
      <c r="R187" s="59">
        <v>9412.33</v>
      </c>
      <c r="S187" s="45" t="str">
        <f>_xlfn.XLOOKUP(Tabla20[[#This Row],[cedula]],TMODELO[Numero Documento],TMODELO[gen])</f>
        <v>M</v>
      </c>
      <c r="T187" s="49" t="str">
        <f>_xlfn.XLOOKUP(Tabla20[[#This Row],[cedula]],TMODELO[Numero Documento],TMODELO[Lugar Funciones Codigo])</f>
        <v>01.83.00.00.11.02.03</v>
      </c>
    </row>
    <row r="188" spans="1:20">
      <c r="A188" s="57" t="s">
        <v>3113</v>
      </c>
      <c r="B188" s="57" t="s">
        <v>3145</v>
      </c>
      <c r="C188" s="57" t="s">
        <v>3155</v>
      </c>
      <c r="D188" s="57" t="s">
        <v>2111</v>
      </c>
      <c r="E188" s="57" t="str">
        <f>_xlfn.XLOOKUP(Tabla20[[#This Row],[cedula]],TMODELO[Numero Documento],TMODELO[Empleado])</f>
        <v>ERNESTINA GONZALEZ MORALES</v>
      </c>
      <c r="F188" s="57" t="s">
        <v>8</v>
      </c>
      <c r="G188" s="57" t="str">
        <f>_xlfn.XLOOKUP(Tabla20[[#This Row],[cedula]],TMODELO[Numero Documento],TMODELO[Lugar Funciones])</f>
        <v>DIVISION DE MAYORDOMIA</v>
      </c>
      <c r="H188" s="57" t="str">
        <f>_xlfn.XLOOKUP(Tabla20[[#This Row],[cedula]],TCARRERA[CEDULA],TCARRERA[CATEGORIA DEL SERVIDOR],"")</f>
        <v/>
      </c>
      <c r="I188" s="65"/>
      <c r="J188" s="41" t="str">
        <f>IF(Tabla20[[#This Row],[CARRERA]]&lt;&gt;"",Tabla20[[#This Row],[CARRERA]],IF(Tabla20[[#This Row],[Columna1]]&lt;&gt;"",Tabla20[[#This Row],[Columna1]],""))</f>
        <v/>
      </c>
      <c r="K188" s="55" t="str">
        <f>IF(Tabla20[[#This Row],[TIPO]]="Temporales",_xlfn.XLOOKUP(Tabla20[[#This Row],[NOMBRE Y APELLIDO]],TBLFECHAS[NOMBRE Y APELLIDO],TBLFECHAS[DESDE]),"")</f>
        <v/>
      </c>
      <c r="L188" s="55" t="str">
        <f>IF(Tabla20[[#This Row],[TIPO]]="Temporales",_xlfn.XLOOKUP(Tabla20[[#This Row],[NOMBRE Y APELLIDO]],TBLFECHAS[NOMBRE Y APELLIDO],TBLFECHAS[HASTA]),"")</f>
        <v/>
      </c>
      <c r="M188" s="58">
        <v>16500</v>
      </c>
      <c r="N188" s="61">
        <v>0</v>
      </c>
      <c r="O188" s="61">
        <v>501.6</v>
      </c>
      <c r="P188" s="61">
        <v>473.55</v>
      </c>
      <c r="Q188" s="61">
        <f>Tabla20[[#This Row],[sbruto]]-SUM(Tabla20[[#This Row],[ISR]:[AFP]])-Tabla20[[#This Row],[sneto]]</f>
        <v>1571</v>
      </c>
      <c r="R188" s="61">
        <v>13953.85</v>
      </c>
      <c r="S188" s="45" t="str">
        <f>_xlfn.XLOOKUP(Tabla20[[#This Row],[cedula]],TMODELO[Numero Documento],TMODELO[gen])</f>
        <v>F</v>
      </c>
      <c r="T188" s="49" t="str">
        <f>_xlfn.XLOOKUP(Tabla20[[#This Row],[cedula]],TMODELO[Numero Documento],TMODELO[Lugar Funciones Codigo])</f>
        <v>01.83.00.00.11.02.03</v>
      </c>
    </row>
    <row r="189" spans="1:20">
      <c r="A189" s="57" t="s">
        <v>3113</v>
      </c>
      <c r="B189" s="57" t="s">
        <v>3145</v>
      </c>
      <c r="C189" s="57" t="s">
        <v>3155</v>
      </c>
      <c r="D189" s="57" t="s">
        <v>2305</v>
      </c>
      <c r="E189" s="57" t="str">
        <f>_xlfn.XLOOKUP(Tabla20[[#This Row],[cedula]],TMODELO[Numero Documento],TMODELO[Empleado])</f>
        <v>WENDI ARACELIS PEREZ BRITO</v>
      </c>
      <c r="F189" s="57" t="s">
        <v>8</v>
      </c>
      <c r="G189" s="57" t="str">
        <f>_xlfn.XLOOKUP(Tabla20[[#This Row],[cedula]],TMODELO[Numero Documento],TMODELO[Lugar Funciones])</f>
        <v>DIVISION DE MAYORDOMIA</v>
      </c>
      <c r="H189" s="57" t="str">
        <f>_xlfn.XLOOKUP(Tabla20[[#This Row],[cedula]],TCARRERA[CEDULA],TCARRERA[CATEGORIA DEL SERVIDOR],"")</f>
        <v/>
      </c>
      <c r="I189" s="65"/>
      <c r="J189" s="41" t="str">
        <f>IF(Tabla20[[#This Row],[CARRERA]]&lt;&gt;"",Tabla20[[#This Row],[CARRERA]],IF(Tabla20[[#This Row],[Columna1]]&lt;&gt;"",Tabla20[[#This Row],[Columna1]],""))</f>
        <v/>
      </c>
      <c r="K189" s="55" t="str">
        <f>IF(Tabla20[[#This Row],[TIPO]]="Temporales",_xlfn.XLOOKUP(Tabla20[[#This Row],[NOMBRE Y APELLIDO]],TBLFECHAS[NOMBRE Y APELLIDO],TBLFECHAS[DESDE]),"")</f>
        <v/>
      </c>
      <c r="L189" s="55" t="str">
        <f>IF(Tabla20[[#This Row],[TIPO]]="Temporales",_xlfn.XLOOKUP(Tabla20[[#This Row],[NOMBRE Y APELLIDO]],TBLFECHAS[NOMBRE Y APELLIDO],TBLFECHAS[HASTA]),"")</f>
        <v/>
      </c>
      <c r="M189" s="58">
        <v>16500</v>
      </c>
      <c r="N189" s="61">
        <v>0</v>
      </c>
      <c r="O189" s="61">
        <v>501.6</v>
      </c>
      <c r="P189" s="61">
        <v>473.55</v>
      </c>
      <c r="Q189" s="61">
        <f>Tabla20[[#This Row],[sbruto]]-SUM(Tabla20[[#This Row],[ISR]:[AFP]])-Tabla20[[#This Row],[sneto]]</f>
        <v>1071</v>
      </c>
      <c r="R189" s="61">
        <v>14453.85</v>
      </c>
      <c r="S189" s="45" t="str">
        <f>_xlfn.XLOOKUP(Tabla20[[#This Row],[cedula]],TMODELO[Numero Documento],TMODELO[gen])</f>
        <v>F</v>
      </c>
      <c r="T189" s="49" t="str">
        <f>_xlfn.XLOOKUP(Tabla20[[#This Row],[cedula]],TMODELO[Numero Documento],TMODELO[Lugar Funciones Codigo])</f>
        <v>01.83.00.00.11.02.03</v>
      </c>
    </row>
    <row r="190" spans="1:20">
      <c r="A190" s="57" t="s">
        <v>3113</v>
      </c>
      <c r="B190" s="57" t="s">
        <v>3145</v>
      </c>
      <c r="C190" s="57" t="s">
        <v>3155</v>
      </c>
      <c r="D190" s="57" t="s">
        <v>2084</v>
      </c>
      <c r="E190" s="57" t="str">
        <f>_xlfn.XLOOKUP(Tabla20[[#This Row],[cedula]],TMODELO[Numero Documento],TMODELO[Empleado])</f>
        <v>CHARLENNY MICHEL TAVERAS CARVAJAL</v>
      </c>
      <c r="F190" s="57" t="s">
        <v>8</v>
      </c>
      <c r="G190" s="57" t="str">
        <f>_xlfn.XLOOKUP(Tabla20[[#This Row],[cedula]],TMODELO[Numero Documento],TMODELO[Lugar Funciones])</f>
        <v>DIVISION DE MAYORDOMIA</v>
      </c>
      <c r="H190" s="57" t="str">
        <f>_xlfn.XLOOKUP(Tabla20[[#This Row],[cedula]],TCARRERA[CEDULA],TCARRERA[CATEGORIA DEL SERVIDOR],"")</f>
        <v/>
      </c>
      <c r="I190" s="65"/>
      <c r="J190" s="50" t="str">
        <f>IF(Tabla20[[#This Row],[CARRERA]]&lt;&gt;"",Tabla20[[#This Row],[CARRERA]],IF(Tabla20[[#This Row],[Columna1]]&lt;&gt;"",Tabla20[[#This Row],[Columna1]],""))</f>
        <v/>
      </c>
      <c r="K190" s="54" t="str">
        <f>IF(Tabla20[[#This Row],[TIPO]]="Temporales",_xlfn.XLOOKUP(Tabla20[[#This Row],[NOMBRE Y APELLIDO]],TBLFECHAS[NOMBRE Y APELLIDO],TBLFECHAS[DESDE]),"")</f>
        <v/>
      </c>
      <c r="L190" s="54" t="str">
        <f>IF(Tabla20[[#This Row],[TIPO]]="Temporales",_xlfn.XLOOKUP(Tabla20[[#This Row],[NOMBRE Y APELLIDO]],TBLFECHAS[NOMBRE Y APELLIDO],TBLFECHAS[HASTA]),"")</f>
        <v/>
      </c>
      <c r="M190" s="58">
        <v>16000</v>
      </c>
      <c r="N190" s="59">
        <v>0</v>
      </c>
      <c r="O190" s="59">
        <v>486.4</v>
      </c>
      <c r="P190" s="59">
        <v>459.2</v>
      </c>
      <c r="Q190" s="59">
        <f>Tabla20[[#This Row],[sbruto]]-SUM(Tabla20[[#This Row],[ISR]:[AFP]])-Tabla20[[#This Row],[sneto]]</f>
        <v>25</v>
      </c>
      <c r="R190" s="59">
        <v>15029.4</v>
      </c>
      <c r="S190" s="45" t="str">
        <f>_xlfn.XLOOKUP(Tabla20[[#This Row],[cedula]],TMODELO[Numero Documento],TMODELO[gen])</f>
        <v>F</v>
      </c>
      <c r="T190" s="49" t="str">
        <f>_xlfn.XLOOKUP(Tabla20[[#This Row],[cedula]],TMODELO[Numero Documento],TMODELO[Lugar Funciones Codigo])</f>
        <v>01.83.00.00.11.02.03</v>
      </c>
    </row>
    <row r="191" spans="1:20">
      <c r="A191" s="57" t="s">
        <v>3113</v>
      </c>
      <c r="B191" s="57" t="s">
        <v>3145</v>
      </c>
      <c r="C191" s="57" t="s">
        <v>3155</v>
      </c>
      <c r="D191" s="57" t="s">
        <v>2277</v>
      </c>
      <c r="E191" s="57" t="str">
        <f>_xlfn.XLOOKUP(Tabla20[[#This Row],[cedula]],TMODELO[Numero Documento],TMODELO[Empleado])</f>
        <v>ROSA ANGELICA NELCIDA NUÑEZ CASTRO</v>
      </c>
      <c r="F191" s="57" t="s">
        <v>8</v>
      </c>
      <c r="G191" s="57" t="str">
        <f>_xlfn.XLOOKUP(Tabla20[[#This Row],[cedula]],TMODELO[Numero Documento],TMODELO[Lugar Funciones])</f>
        <v>DIVISION DE MAYORDOMIA</v>
      </c>
      <c r="H191" s="57" t="str">
        <f>_xlfn.XLOOKUP(Tabla20[[#This Row],[cedula]],TCARRERA[CEDULA],TCARRERA[CATEGORIA DEL SERVIDOR],"")</f>
        <v/>
      </c>
      <c r="I191" s="65"/>
      <c r="J191" s="41" t="str">
        <f>IF(Tabla20[[#This Row],[CARRERA]]&lt;&gt;"",Tabla20[[#This Row],[CARRERA]],IF(Tabla20[[#This Row],[Columna1]]&lt;&gt;"",Tabla20[[#This Row],[Columna1]],""))</f>
        <v/>
      </c>
      <c r="K191" s="55" t="str">
        <f>IF(Tabla20[[#This Row],[TIPO]]="Temporales",_xlfn.XLOOKUP(Tabla20[[#This Row],[NOMBRE Y APELLIDO]],TBLFECHAS[NOMBRE Y APELLIDO],TBLFECHAS[DESDE]),"")</f>
        <v/>
      </c>
      <c r="L191" s="55" t="str">
        <f>IF(Tabla20[[#This Row],[TIPO]]="Temporales",_xlfn.XLOOKUP(Tabla20[[#This Row],[NOMBRE Y APELLIDO]],TBLFECHAS[NOMBRE Y APELLIDO],TBLFECHAS[HASTA]),"")</f>
        <v/>
      </c>
      <c r="M191" s="58">
        <v>15000</v>
      </c>
      <c r="N191" s="63">
        <v>0</v>
      </c>
      <c r="O191" s="61">
        <v>456</v>
      </c>
      <c r="P191" s="61">
        <v>430.5</v>
      </c>
      <c r="Q191" s="61">
        <f>Tabla20[[#This Row],[sbruto]]-SUM(Tabla20[[#This Row],[ISR]:[AFP]])-Tabla20[[#This Row],[sneto]]</f>
        <v>6922.61</v>
      </c>
      <c r="R191" s="61">
        <v>7190.89</v>
      </c>
      <c r="S191" s="45" t="str">
        <f>_xlfn.XLOOKUP(Tabla20[[#This Row],[cedula]],TMODELO[Numero Documento],TMODELO[gen])</f>
        <v>F</v>
      </c>
      <c r="T191" s="49" t="str">
        <f>_xlfn.XLOOKUP(Tabla20[[#This Row],[cedula]],TMODELO[Numero Documento],TMODELO[Lugar Funciones Codigo])</f>
        <v>01.83.00.00.11.02.03</v>
      </c>
    </row>
    <row r="192" spans="1:20">
      <c r="A192" s="57" t="s">
        <v>3113</v>
      </c>
      <c r="B192" s="57" t="s">
        <v>3145</v>
      </c>
      <c r="C192" s="57" t="s">
        <v>3155</v>
      </c>
      <c r="D192" s="57" t="s">
        <v>2202</v>
      </c>
      <c r="E192" s="57" t="str">
        <f>_xlfn.XLOOKUP(Tabla20[[#This Row],[cedula]],TMODELO[Numero Documento],TMODELO[Empleado])</f>
        <v>LUCRECIO AMPARO</v>
      </c>
      <c r="F192" s="57" t="s">
        <v>15</v>
      </c>
      <c r="G192" s="57" t="str">
        <f>_xlfn.XLOOKUP(Tabla20[[#This Row],[cedula]],TMODELO[Numero Documento],TMODELO[Lugar Funciones])</f>
        <v>DIVISION DE MAYORDOMIA</v>
      </c>
      <c r="H192" s="57" t="str">
        <f>_xlfn.XLOOKUP(Tabla20[[#This Row],[cedula]],TCARRERA[CEDULA],TCARRERA[CATEGORIA DEL SERVIDOR],"")</f>
        <v/>
      </c>
      <c r="I192" s="65"/>
      <c r="J192" s="50" t="str">
        <f>IF(Tabla20[[#This Row],[CARRERA]]&lt;&gt;"",Tabla20[[#This Row],[CARRERA]],IF(Tabla20[[#This Row],[Columna1]]&lt;&gt;"",Tabla20[[#This Row],[Columna1]],""))</f>
        <v/>
      </c>
      <c r="K192" s="54" t="str">
        <f>IF(Tabla20[[#This Row],[TIPO]]="Temporales",_xlfn.XLOOKUP(Tabla20[[#This Row],[NOMBRE Y APELLIDO]],TBLFECHAS[NOMBRE Y APELLIDO],TBLFECHAS[DESDE]),"")</f>
        <v/>
      </c>
      <c r="L192" s="54" t="str">
        <f>IF(Tabla20[[#This Row],[TIPO]]="Temporales",_xlfn.XLOOKUP(Tabla20[[#This Row],[NOMBRE Y APELLIDO]],TBLFECHAS[NOMBRE Y APELLIDO],TBLFECHAS[HASTA]),"")</f>
        <v/>
      </c>
      <c r="M192" s="58">
        <v>13200</v>
      </c>
      <c r="N192" s="61">
        <v>0</v>
      </c>
      <c r="O192" s="59">
        <v>401.28</v>
      </c>
      <c r="P192" s="59">
        <v>378.84</v>
      </c>
      <c r="Q192" s="59">
        <f>Tabla20[[#This Row],[sbruto]]-SUM(Tabla20[[#This Row],[ISR]:[AFP]])-Tabla20[[#This Row],[sneto]]</f>
        <v>4453.920000000001</v>
      </c>
      <c r="R192" s="59">
        <v>7965.96</v>
      </c>
      <c r="S192" s="49" t="str">
        <f>_xlfn.XLOOKUP(Tabla20[[#This Row],[cedula]],TMODELO[Numero Documento],TMODELO[gen])</f>
        <v>M</v>
      </c>
      <c r="T192" s="49" t="str">
        <f>_xlfn.XLOOKUP(Tabla20[[#This Row],[cedula]],TMODELO[Numero Documento],TMODELO[Lugar Funciones Codigo])</f>
        <v>01.83.00.00.11.02.03</v>
      </c>
    </row>
    <row r="193" spans="1:20">
      <c r="A193" s="57" t="s">
        <v>3113</v>
      </c>
      <c r="B193" s="57" t="s">
        <v>3145</v>
      </c>
      <c r="C193" s="57" t="s">
        <v>3155</v>
      </c>
      <c r="D193" s="57" t="s">
        <v>2082</v>
      </c>
      <c r="E193" s="57" t="str">
        <f>_xlfn.XLOOKUP(Tabla20[[#This Row],[cedula]],TMODELO[Numero Documento],TMODELO[Empleado])</f>
        <v>CARMEN TERRERO</v>
      </c>
      <c r="F193" s="57" t="s">
        <v>8</v>
      </c>
      <c r="G193" s="57" t="str">
        <f>_xlfn.XLOOKUP(Tabla20[[#This Row],[cedula]],TMODELO[Numero Documento],TMODELO[Lugar Funciones])</f>
        <v>DIVISION DE MAYORDOMIA</v>
      </c>
      <c r="H193" s="57" t="str">
        <f>_xlfn.XLOOKUP(Tabla20[[#This Row],[cedula]],TCARRERA[CEDULA],TCARRERA[CATEGORIA DEL SERVIDOR],"")</f>
        <v/>
      </c>
      <c r="I193" s="65"/>
      <c r="J193" s="41" t="str">
        <f>IF(Tabla20[[#This Row],[CARRERA]]&lt;&gt;"",Tabla20[[#This Row],[CARRERA]],IF(Tabla20[[#This Row],[Columna1]]&lt;&gt;"",Tabla20[[#This Row],[Columna1]],""))</f>
        <v/>
      </c>
      <c r="K193" s="55" t="str">
        <f>IF(Tabla20[[#This Row],[TIPO]]="Temporales",_xlfn.XLOOKUP(Tabla20[[#This Row],[NOMBRE Y APELLIDO]],TBLFECHAS[NOMBRE Y APELLIDO],TBLFECHAS[DESDE]),"")</f>
        <v/>
      </c>
      <c r="L193" s="55" t="str">
        <f>IF(Tabla20[[#This Row],[TIPO]]="Temporales",_xlfn.XLOOKUP(Tabla20[[#This Row],[NOMBRE Y APELLIDO]],TBLFECHAS[NOMBRE Y APELLIDO],TBLFECHAS[HASTA]),"")</f>
        <v/>
      </c>
      <c r="M193" s="58">
        <v>11000</v>
      </c>
      <c r="N193" s="61">
        <v>0</v>
      </c>
      <c r="O193" s="59">
        <v>334.4</v>
      </c>
      <c r="P193" s="59">
        <v>315.7</v>
      </c>
      <c r="Q193" s="59">
        <f>Tabla20[[#This Row],[sbruto]]-SUM(Tabla20[[#This Row],[ISR]:[AFP]])-Tabla20[[#This Row],[sneto]]</f>
        <v>451</v>
      </c>
      <c r="R193" s="59">
        <v>9898.9</v>
      </c>
      <c r="S193" s="49" t="str">
        <f>_xlfn.XLOOKUP(Tabla20[[#This Row],[cedula]],TMODELO[Numero Documento],TMODELO[gen])</f>
        <v>F</v>
      </c>
      <c r="T193" s="49" t="str">
        <f>_xlfn.XLOOKUP(Tabla20[[#This Row],[cedula]],TMODELO[Numero Documento],TMODELO[Lugar Funciones Codigo])</f>
        <v>01.83.00.00.11.02.03</v>
      </c>
    </row>
    <row r="194" spans="1:20">
      <c r="A194" s="57" t="s">
        <v>3113</v>
      </c>
      <c r="B194" s="57" t="s">
        <v>3145</v>
      </c>
      <c r="C194" s="57" t="s">
        <v>3155</v>
      </c>
      <c r="D194" s="57" t="s">
        <v>2197</v>
      </c>
      <c r="E194" s="57" t="str">
        <f>_xlfn.XLOOKUP(Tabla20[[#This Row],[cedula]],TMODELO[Numero Documento],TMODELO[Empleado])</f>
        <v>LIDIA RODRIGUEZ</v>
      </c>
      <c r="F194" s="57" t="s">
        <v>8</v>
      </c>
      <c r="G194" s="57" t="str">
        <f>_xlfn.XLOOKUP(Tabla20[[#This Row],[cedula]],TMODELO[Numero Documento],TMODELO[Lugar Funciones])</f>
        <v>DIVISION DE MAYORDOMIA</v>
      </c>
      <c r="H194" s="57" t="str">
        <f>_xlfn.XLOOKUP(Tabla20[[#This Row],[cedula]],TCARRERA[CEDULA],TCARRERA[CATEGORIA DEL SERVIDOR],"")</f>
        <v/>
      </c>
      <c r="I194" s="65"/>
      <c r="J194" s="41" t="str">
        <f>IF(Tabla20[[#This Row],[CARRERA]]&lt;&gt;"",Tabla20[[#This Row],[CARRERA]],IF(Tabla20[[#This Row],[Columna1]]&lt;&gt;"",Tabla20[[#This Row],[Columna1]],""))</f>
        <v/>
      </c>
      <c r="K194" s="55" t="str">
        <f>IF(Tabla20[[#This Row],[TIPO]]="Temporales",_xlfn.XLOOKUP(Tabla20[[#This Row],[NOMBRE Y APELLIDO]],TBLFECHAS[NOMBRE Y APELLIDO],TBLFECHAS[DESDE]),"")</f>
        <v/>
      </c>
      <c r="L194" s="55" t="str">
        <f>IF(Tabla20[[#This Row],[TIPO]]="Temporales",_xlfn.XLOOKUP(Tabla20[[#This Row],[NOMBRE Y APELLIDO]],TBLFECHAS[NOMBRE Y APELLIDO],TBLFECHAS[HASTA]),"")</f>
        <v/>
      </c>
      <c r="M194" s="58">
        <v>10000</v>
      </c>
      <c r="N194" s="63">
        <v>0</v>
      </c>
      <c r="O194" s="61">
        <v>304</v>
      </c>
      <c r="P194" s="61">
        <v>287</v>
      </c>
      <c r="Q194" s="61">
        <f>Tabla20[[#This Row],[sbruto]]-SUM(Tabla20[[#This Row],[ISR]:[AFP]])-Tabla20[[#This Row],[sneto]]</f>
        <v>75</v>
      </c>
      <c r="R194" s="61">
        <v>9334</v>
      </c>
      <c r="S194" s="45" t="str">
        <f>_xlfn.XLOOKUP(Tabla20[[#This Row],[cedula]],TMODELO[Numero Documento],TMODELO[gen])</f>
        <v>F</v>
      </c>
      <c r="T194" s="49" t="str">
        <f>_xlfn.XLOOKUP(Tabla20[[#This Row],[cedula]],TMODELO[Numero Documento],TMODELO[Lugar Funciones Codigo])</f>
        <v>01.83.00.00.11.02.03</v>
      </c>
    </row>
    <row r="195" spans="1:20">
      <c r="A195" s="57" t="s">
        <v>3113</v>
      </c>
      <c r="B195" s="57" t="s">
        <v>3145</v>
      </c>
      <c r="C195" s="57" t="s">
        <v>3155</v>
      </c>
      <c r="D195" s="57" t="s">
        <v>2069</v>
      </c>
      <c r="E195" s="57" t="str">
        <f>_xlfn.XLOOKUP(Tabla20[[#This Row],[cedula]],TMODELO[Numero Documento],TMODELO[Empleado])</f>
        <v>BASILISA MENDEZ GIL</v>
      </c>
      <c r="F195" s="57" t="s">
        <v>8</v>
      </c>
      <c r="G195" s="57" t="str">
        <f>_xlfn.XLOOKUP(Tabla20[[#This Row],[cedula]],TMODELO[Numero Documento],TMODELO[Lugar Funciones])</f>
        <v>DIVISION DE MAYORDOMIA</v>
      </c>
      <c r="H195" s="57" t="str">
        <f>_xlfn.XLOOKUP(Tabla20[[#This Row],[cedula]],TCARRERA[CEDULA],TCARRERA[CATEGORIA DEL SERVIDOR],"")</f>
        <v/>
      </c>
      <c r="I195" s="65"/>
      <c r="J195" s="41" t="str">
        <f>IF(Tabla20[[#This Row],[CARRERA]]&lt;&gt;"",Tabla20[[#This Row],[CARRERA]],IF(Tabla20[[#This Row],[Columna1]]&lt;&gt;"",Tabla20[[#This Row],[Columna1]],""))</f>
        <v/>
      </c>
      <c r="K195" s="55" t="str">
        <f>IF(Tabla20[[#This Row],[TIPO]]="Temporales",_xlfn.XLOOKUP(Tabla20[[#This Row],[NOMBRE Y APELLIDO]],TBLFECHAS[NOMBRE Y APELLIDO],TBLFECHAS[DESDE]),"")</f>
        <v/>
      </c>
      <c r="L195" s="55" t="str">
        <f>IF(Tabla20[[#This Row],[TIPO]]="Temporales",_xlfn.XLOOKUP(Tabla20[[#This Row],[NOMBRE Y APELLIDO]],TBLFECHAS[NOMBRE Y APELLIDO],TBLFECHAS[HASTA]),"")</f>
        <v/>
      </c>
      <c r="M195" s="58">
        <v>10000</v>
      </c>
      <c r="N195" s="63">
        <v>0</v>
      </c>
      <c r="O195" s="59">
        <v>304</v>
      </c>
      <c r="P195" s="59">
        <v>287</v>
      </c>
      <c r="Q195" s="59">
        <f>Tabla20[[#This Row],[sbruto]]-SUM(Tabla20[[#This Row],[ISR]:[AFP]])-Tabla20[[#This Row],[sneto]]</f>
        <v>375</v>
      </c>
      <c r="R195" s="59">
        <v>9034</v>
      </c>
      <c r="S195" s="45" t="str">
        <f>_xlfn.XLOOKUP(Tabla20[[#This Row],[cedula]],TMODELO[Numero Documento],TMODELO[gen])</f>
        <v>F</v>
      </c>
      <c r="T195" s="49" t="str">
        <f>_xlfn.XLOOKUP(Tabla20[[#This Row],[cedula]],TMODELO[Numero Documento],TMODELO[Lugar Funciones Codigo])</f>
        <v>01.83.00.00.11.02.03</v>
      </c>
    </row>
    <row r="196" spans="1:20">
      <c r="A196" s="57" t="s">
        <v>3113</v>
      </c>
      <c r="B196" s="57" t="s">
        <v>3145</v>
      </c>
      <c r="C196" s="57" t="s">
        <v>3155</v>
      </c>
      <c r="D196" s="57" t="s">
        <v>1398</v>
      </c>
      <c r="E196" s="57" t="str">
        <f>_xlfn.XLOOKUP(Tabla20[[#This Row],[cedula]],TMODELO[Numero Documento],TMODELO[Empleado])</f>
        <v>SORAYDA ISABEL VERAS LUNA</v>
      </c>
      <c r="F196" s="57" t="s">
        <v>132</v>
      </c>
      <c r="G196" s="57" t="str">
        <f>_xlfn.XLOOKUP(Tabla20[[#This Row],[cedula]],TMODELO[Numero Documento],TMODELO[Lugar Funciones])</f>
        <v>DIVISION DE ALMACEN Y SUMINISTRO</v>
      </c>
      <c r="H196" s="57" t="str">
        <f>_xlfn.XLOOKUP(Tabla20[[#This Row],[cedula]],TCARRERA[CEDULA],TCARRERA[CATEGORIA DEL SERVIDOR],"")</f>
        <v>CARRERA ADMINISTRATIVA</v>
      </c>
      <c r="I196" s="65"/>
      <c r="J196" s="41" t="str">
        <f>IF(Tabla20[[#This Row],[CARRERA]]&lt;&gt;"",Tabla20[[#This Row],[CARRERA]],IF(Tabla20[[#This Row],[Columna1]]&lt;&gt;"",Tabla20[[#This Row],[Columna1]],""))</f>
        <v>CARRERA ADMINISTRATIVA</v>
      </c>
      <c r="K196" s="55" t="str">
        <f>IF(Tabla20[[#This Row],[TIPO]]="Temporales",_xlfn.XLOOKUP(Tabla20[[#This Row],[NOMBRE Y APELLIDO]],TBLFECHAS[NOMBRE Y APELLIDO],TBLFECHAS[DESDE]),"")</f>
        <v/>
      </c>
      <c r="L196" s="55" t="str">
        <f>IF(Tabla20[[#This Row],[TIPO]]="Temporales",_xlfn.XLOOKUP(Tabla20[[#This Row],[NOMBRE Y APELLIDO]],TBLFECHAS[NOMBRE Y APELLIDO],TBLFECHAS[HASTA]),"")</f>
        <v/>
      </c>
      <c r="M196" s="58">
        <v>70000</v>
      </c>
      <c r="N196" s="61">
        <v>0</v>
      </c>
      <c r="O196" s="59">
        <v>2128</v>
      </c>
      <c r="P196" s="59">
        <v>2009</v>
      </c>
      <c r="Q196" s="59">
        <f>Tabla20[[#This Row],[sbruto]]-SUM(Tabla20[[#This Row],[ISR]:[AFP]])-Tabla20[[#This Row],[sneto]]</f>
        <v>2797</v>
      </c>
      <c r="R196" s="59">
        <v>63066</v>
      </c>
      <c r="S196" s="45" t="str">
        <f>_xlfn.XLOOKUP(Tabla20[[#This Row],[cedula]],TMODELO[Numero Documento],TMODELO[gen])</f>
        <v>F</v>
      </c>
      <c r="T196" s="49" t="str">
        <f>_xlfn.XLOOKUP(Tabla20[[#This Row],[cedula]],TMODELO[Numero Documento],TMODELO[Lugar Funciones Codigo])</f>
        <v>01.83.00.00.11.02.04</v>
      </c>
    </row>
    <row r="197" spans="1:20">
      <c r="A197" s="57" t="s">
        <v>3113</v>
      </c>
      <c r="B197" s="57" t="s">
        <v>3145</v>
      </c>
      <c r="C197" s="57" t="s">
        <v>3155</v>
      </c>
      <c r="D197" s="57" t="s">
        <v>2294</v>
      </c>
      <c r="E197" s="57" t="str">
        <f>_xlfn.XLOOKUP(Tabla20[[#This Row],[cedula]],TMODELO[Numero Documento],TMODELO[Empleado])</f>
        <v>SUSANA MARIA BALDERA ESCOTO</v>
      </c>
      <c r="F197" s="57" t="s">
        <v>174</v>
      </c>
      <c r="G197" s="57" t="str">
        <f>_xlfn.XLOOKUP(Tabla20[[#This Row],[cedula]],TMODELO[Numero Documento],TMODELO[Lugar Funciones])</f>
        <v>DIVISION DE ALMACEN Y SUMINISTRO</v>
      </c>
      <c r="H197" s="57" t="str">
        <f>_xlfn.XLOOKUP(Tabla20[[#This Row],[cedula]],TCARRERA[CEDULA],TCARRERA[CATEGORIA DEL SERVIDOR],"")</f>
        <v/>
      </c>
      <c r="I197" s="65"/>
      <c r="J197" s="41" t="str">
        <f>IF(Tabla20[[#This Row],[CARRERA]]&lt;&gt;"",Tabla20[[#This Row],[CARRERA]],IF(Tabla20[[#This Row],[Columna1]]&lt;&gt;"",Tabla20[[#This Row],[Columna1]],""))</f>
        <v/>
      </c>
      <c r="K197" s="55" t="str">
        <f>IF(Tabla20[[#This Row],[TIPO]]="Temporales",_xlfn.XLOOKUP(Tabla20[[#This Row],[NOMBRE Y APELLIDO]],TBLFECHAS[NOMBRE Y APELLIDO],TBLFECHAS[DESDE]),"")</f>
        <v/>
      </c>
      <c r="L197" s="55" t="str">
        <f>IF(Tabla20[[#This Row],[TIPO]]="Temporales",_xlfn.XLOOKUP(Tabla20[[#This Row],[NOMBRE Y APELLIDO]],TBLFECHAS[NOMBRE Y APELLIDO],TBLFECHAS[HASTA]),"")</f>
        <v/>
      </c>
      <c r="M197" s="58">
        <v>35000</v>
      </c>
      <c r="N197" s="61">
        <v>0</v>
      </c>
      <c r="O197" s="59">
        <v>1064</v>
      </c>
      <c r="P197" s="59">
        <v>1004.5</v>
      </c>
      <c r="Q197" s="59">
        <f>Tabla20[[#This Row],[sbruto]]-SUM(Tabla20[[#This Row],[ISR]:[AFP]])-Tabla20[[#This Row],[sneto]]</f>
        <v>25</v>
      </c>
      <c r="R197" s="59">
        <v>32906.5</v>
      </c>
      <c r="S197" s="45" t="str">
        <f>_xlfn.XLOOKUP(Tabla20[[#This Row],[cedula]],TMODELO[Numero Documento],TMODELO[gen])</f>
        <v>F</v>
      </c>
      <c r="T197" s="49" t="str">
        <f>_xlfn.XLOOKUP(Tabla20[[#This Row],[cedula]],TMODELO[Numero Documento],TMODELO[Lugar Funciones Codigo])</f>
        <v>01.83.00.00.11.02.04</v>
      </c>
    </row>
    <row r="198" spans="1:20">
      <c r="A198" s="57" t="s">
        <v>3113</v>
      </c>
      <c r="B198" s="57" t="s">
        <v>3145</v>
      </c>
      <c r="C198" s="57" t="s">
        <v>3155</v>
      </c>
      <c r="D198" s="57" t="s">
        <v>1352</v>
      </c>
      <c r="E198" s="57" t="str">
        <f>_xlfn.XLOOKUP(Tabla20[[#This Row],[cedula]],TMODELO[Numero Documento],TMODELO[Empleado])</f>
        <v>JUAN ANTONIO MARTIR PUJOLS</v>
      </c>
      <c r="F198" s="57" t="s">
        <v>84</v>
      </c>
      <c r="G198" s="57" t="str">
        <f>_xlfn.XLOOKUP(Tabla20[[#This Row],[cedula]],TMODELO[Numero Documento],TMODELO[Lugar Funciones])</f>
        <v>DIVISION DE ALMACEN Y SUMINISTRO</v>
      </c>
      <c r="H198" s="57" t="str">
        <f>_xlfn.XLOOKUP(Tabla20[[#This Row],[cedula]],TCARRERA[CEDULA],TCARRERA[CATEGORIA DEL SERVIDOR],"")</f>
        <v>CARRERA ADMINISTRATIVA</v>
      </c>
      <c r="I198" s="65"/>
      <c r="J198" s="41" t="str">
        <f>IF(Tabla20[[#This Row],[CARRERA]]&lt;&gt;"",Tabla20[[#This Row],[CARRERA]],IF(Tabla20[[#This Row],[Columna1]]&lt;&gt;"",Tabla20[[#This Row],[Columna1]],""))</f>
        <v>CARRERA ADMINISTRATIVA</v>
      </c>
      <c r="K198" s="55" t="str">
        <f>IF(Tabla20[[#This Row],[TIPO]]="Temporales",_xlfn.XLOOKUP(Tabla20[[#This Row],[NOMBRE Y APELLIDO]],TBLFECHAS[NOMBRE Y APELLIDO],TBLFECHAS[DESDE]),"")</f>
        <v/>
      </c>
      <c r="L198" s="55" t="str">
        <f>IF(Tabla20[[#This Row],[TIPO]]="Temporales",_xlfn.XLOOKUP(Tabla20[[#This Row],[NOMBRE Y APELLIDO]],TBLFECHAS[NOMBRE Y APELLIDO],TBLFECHAS[HASTA]),"")</f>
        <v/>
      </c>
      <c r="M198" s="58">
        <v>30000</v>
      </c>
      <c r="N198" s="61">
        <v>0</v>
      </c>
      <c r="O198" s="61">
        <v>912</v>
      </c>
      <c r="P198" s="61">
        <v>861</v>
      </c>
      <c r="Q198" s="61">
        <f>Tabla20[[#This Row],[sbruto]]-SUM(Tabla20[[#This Row],[ISR]:[AFP]])-Tabla20[[#This Row],[sneto]]</f>
        <v>12095.08</v>
      </c>
      <c r="R198" s="61">
        <v>16131.92</v>
      </c>
      <c r="S198" s="45" t="str">
        <f>_xlfn.XLOOKUP(Tabla20[[#This Row],[cedula]],TMODELO[Numero Documento],TMODELO[gen])</f>
        <v>M</v>
      </c>
      <c r="T198" s="49" t="str">
        <f>_xlfn.XLOOKUP(Tabla20[[#This Row],[cedula]],TMODELO[Numero Documento],TMODELO[Lugar Funciones Codigo])</f>
        <v>01.83.00.00.11.02.04</v>
      </c>
    </row>
    <row r="199" spans="1:20">
      <c r="A199" s="57" t="s">
        <v>3113</v>
      </c>
      <c r="B199" s="57" t="s">
        <v>3145</v>
      </c>
      <c r="C199" s="57" t="s">
        <v>3155</v>
      </c>
      <c r="D199" s="57" t="s">
        <v>1867</v>
      </c>
      <c r="E199" s="57" t="str">
        <f>_xlfn.XLOOKUP(Tabla20[[#This Row],[cedula]],TMODELO[Numero Documento],TMODELO[Empleado])</f>
        <v>ANGEL FELICIANO CUEVAS RIJO</v>
      </c>
      <c r="F199" s="57" t="s">
        <v>3333</v>
      </c>
      <c r="G199" s="57" t="str">
        <f>_xlfn.XLOOKUP(Tabla20[[#This Row],[cedula]],TMODELO[Numero Documento],TMODELO[Lugar Funciones])</f>
        <v>DEPARTAMENTO DE COMPRAS Y CONTRATACIONES</v>
      </c>
      <c r="H199" s="57" t="str">
        <f>_xlfn.XLOOKUP(Tabla20[[#This Row],[cedula]],TCARRERA[CEDULA],TCARRERA[CATEGORIA DEL SERVIDOR],"")</f>
        <v>CARRERA ADMINISTRATIVA</v>
      </c>
      <c r="I199" s="65"/>
      <c r="J199" s="41" t="str">
        <f>IF(Tabla20[[#This Row],[CARRERA]]&lt;&gt;"",Tabla20[[#This Row],[CARRERA]],IF(Tabla20[[#This Row],[Columna1]]&lt;&gt;"",Tabla20[[#This Row],[Columna1]],""))</f>
        <v>CARRERA ADMINISTRATIVA</v>
      </c>
      <c r="K199" s="55" t="str">
        <f>IF(Tabla20[[#This Row],[TIPO]]="Temporales",_xlfn.XLOOKUP(Tabla20[[#This Row],[NOMBRE Y APELLIDO]],TBLFECHAS[NOMBRE Y APELLIDO],TBLFECHAS[DESDE]),"")</f>
        <v/>
      </c>
      <c r="L199" s="55" t="str">
        <f>IF(Tabla20[[#This Row],[TIPO]]="Temporales",_xlfn.XLOOKUP(Tabla20[[#This Row],[NOMBRE Y APELLIDO]],TBLFECHAS[NOMBRE Y APELLIDO],TBLFECHAS[HASTA]),"")</f>
        <v/>
      </c>
      <c r="M199" s="58">
        <v>100000</v>
      </c>
      <c r="N199" s="63">
        <v>0</v>
      </c>
      <c r="O199" s="61">
        <v>3040</v>
      </c>
      <c r="P199" s="61">
        <v>2870</v>
      </c>
      <c r="Q199" s="61">
        <f>Tabla20[[#This Row],[sbruto]]-SUM(Tabla20[[#This Row],[ISR]:[AFP]])-Tabla20[[#This Row],[sneto]]</f>
        <v>2725.2400000000052</v>
      </c>
      <c r="R199" s="61">
        <v>91364.76</v>
      </c>
      <c r="S199" s="45" t="str">
        <f>_xlfn.XLOOKUP(Tabla20[[#This Row],[cedula]],TMODELO[Numero Documento],TMODELO[gen])</f>
        <v>M</v>
      </c>
      <c r="T199" s="49" t="str">
        <f>_xlfn.XLOOKUP(Tabla20[[#This Row],[cedula]],TMODELO[Numero Documento],TMODELO[Lugar Funciones Codigo])</f>
        <v>01.83.00.00.11.03</v>
      </c>
    </row>
    <row r="200" spans="1:20">
      <c r="A200" s="57" t="s">
        <v>3113</v>
      </c>
      <c r="B200" s="57" t="s">
        <v>3145</v>
      </c>
      <c r="C200" s="57" t="s">
        <v>3155</v>
      </c>
      <c r="D200" s="57" t="s">
        <v>1376</v>
      </c>
      <c r="E200" s="57" t="str">
        <f>_xlfn.XLOOKUP(Tabla20[[#This Row],[cedula]],TMODELO[Numero Documento],TMODELO[Empleado])</f>
        <v>MAXIMA SOBEIDA VENTURA ESPINO</v>
      </c>
      <c r="F200" s="57" t="s">
        <v>84</v>
      </c>
      <c r="G200" s="57" t="str">
        <f>_xlfn.XLOOKUP(Tabla20[[#This Row],[cedula]],TMODELO[Numero Documento],TMODELO[Lugar Funciones])</f>
        <v>DEPARTAMENTO DE COMPRAS Y CONTRATACIONES</v>
      </c>
      <c r="H200" s="57" t="str">
        <f>_xlfn.XLOOKUP(Tabla20[[#This Row],[cedula]],TCARRERA[CEDULA],TCARRERA[CATEGORIA DEL SERVIDOR],"")</f>
        <v>CARRERA ADMINISTRATIVA</v>
      </c>
      <c r="I200" s="65"/>
      <c r="J200" s="50" t="str">
        <f>IF(Tabla20[[#This Row],[CARRERA]]&lt;&gt;"",Tabla20[[#This Row],[CARRERA]],IF(Tabla20[[#This Row],[Columna1]]&lt;&gt;"",Tabla20[[#This Row],[Columna1]],""))</f>
        <v>CARRERA ADMINISTRATIVA</v>
      </c>
      <c r="K200" s="54" t="str">
        <f>IF(Tabla20[[#This Row],[TIPO]]="Temporales",_xlfn.XLOOKUP(Tabla20[[#This Row],[NOMBRE Y APELLIDO]],TBLFECHAS[NOMBRE Y APELLIDO],TBLFECHAS[DESDE]),"")</f>
        <v/>
      </c>
      <c r="L200" s="54" t="str">
        <f>IF(Tabla20[[#This Row],[TIPO]]="Temporales",_xlfn.XLOOKUP(Tabla20[[#This Row],[NOMBRE Y APELLIDO]],TBLFECHAS[NOMBRE Y APELLIDO],TBLFECHAS[HASTA]),"")</f>
        <v/>
      </c>
      <c r="M200" s="58">
        <v>65000</v>
      </c>
      <c r="N200" s="59">
        <v>0</v>
      </c>
      <c r="O200" s="59">
        <v>1976</v>
      </c>
      <c r="P200" s="59">
        <v>1865.5</v>
      </c>
      <c r="Q200" s="59">
        <f>Tabla20[[#This Row],[sbruto]]-SUM(Tabla20[[#This Row],[ISR]:[AFP]])-Tabla20[[#This Row],[sneto]]</f>
        <v>9773.5800000000017</v>
      </c>
      <c r="R200" s="59">
        <v>51384.92</v>
      </c>
      <c r="S200" s="49" t="str">
        <f>_xlfn.XLOOKUP(Tabla20[[#This Row],[cedula]],TMODELO[Numero Documento],TMODELO[gen])</f>
        <v>F</v>
      </c>
      <c r="T200" s="49" t="str">
        <f>_xlfn.XLOOKUP(Tabla20[[#This Row],[cedula]],TMODELO[Numero Documento],TMODELO[Lugar Funciones Codigo])</f>
        <v>01.83.00.00.11.03</v>
      </c>
    </row>
    <row r="201" spans="1:20">
      <c r="A201" s="57" t="s">
        <v>3113</v>
      </c>
      <c r="B201" s="57" t="s">
        <v>3145</v>
      </c>
      <c r="C201" s="57" t="s">
        <v>3155</v>
      </c>
      <c r="D201" s="57" t="s">
        <v>1346</v>
      </c>
      <c r="E201" s="57" t="str">
        <f>_xlfn.XLOOKUP(Tabla20[[#This Row],[cedula]],TMODELO[Numero Documento],TMODELO[Empleado])</f>
        <v>GENRI RAFAEL UREÑA REYNOSO</v>
      </c>
      <c r="F201" s="57" t="s">
        <v>15</v>
      </c>
      <c r="G201" s="57" t="str">
        <f>_xlfn.XLOOKUP(Tabla20[[#This Row],[cedula]],TMODELO[Numero Documento],TMODELO[Lugar Funciones])</f>
        <v>DEPARTAMENTO DE COMPRAS Y CONTRATACIONES</v>
      </c>
      <c r="H201" s="57" t="str">
        <f>_xlfn.XLOOKUP(Tabla20[[#This Row],[cedula]],TCARRERA[CEDULA],TCARRERA[CATEGORIA DEL SERVIDOR],"")</f>
        <v>CARRERA ADMINISTRATIVA</v>
      </c>
      <c r="I201" s="65"/>
      <c r="J201" s="41" t="str">
        <f>IF(Tabla20[[#This Row],[CARRERA]]&lt;&gt;"",Tabla20[[#This Row],[CARRERA]],IF(Tabla20[[#This Row],[Columna1]]&lt;&gt;"",Tabla20[[#This Row],[Columna1]],""))</f>
        <v>CARRERA ADMINISTRATIVA</v>
      </c>
      <c r="K201" s="55" t="str">
        <f>IF(Tabla20[[#This Row],[TIPO]]="Temporales",_xlfn.XLOOKUP(Tabla20[[#This Row],[NOMBRE Y APELLIDO]],TBLFECHAS[NOMBRE Y APELLIDO],TBLFECHAS[DESDE]),"")</f>
        <v/>
      </c>
      <c r="L201" s="55" t="str">
        <f>IF(Tabla20[[#This Row],[TIPO]]="Temporales",_xlfn.XLOOKUP(Tabla20[[#This Row],[NOMBRE Y APELLIDO]],TBLFECHAS[NOMBRE Y APELLIDO],TBLFECHAS[HASTA]),"")</f>
        <v/>
      </c>
      <c r="M201" s="58">
        <v>22050</v>
      </c>
      <c r="N201" s="61">
        <v>0</v>
      </c>
      <c r="O201" s="61">
        <v>670.32</v>
      </c>
      <c r="P201" s="61">
        <v>632.84</v>
      </c>
      <c r="Q201" s="61">
        <f>Tabla20[[#This Row],[sbruto]]-SUM(Tabla20[[#This Row],[ISR]:[AFP]])-Tabla20[[#This Row],[sneto]]</f>
        <v>17188.78</v>
      </c>
      <c r="R201" s="61">
        <v>3558.06</v>
      </c>
      <c r="S201" s="45" t="str">
        <f>_xlfn.XLOOKUP(Tabla20[[#This Row],[cedula]],TMODELO[Numero Documento],TMODELO[gen])</f>
        <v>M</v>
      </c>
      <c r="T201" s="49" t="str">
        <f>_xlfn.XLOOKUP(Tabla20[[#This Row],[cedula]],TMODELO[Numero Documento],TMODELO[Lugar Funciones Codigo])</f>
        <v>01.83.00.00.11.03</v>
      </c>
    </row>
    <row r="202" spans="1:20">
      <c r="A202" s="57" t="s">
        <v>3113</v>
      </c>
      <c r="B202" s="57" t="s">
        <v>3145</v>
      </c>
      <c r="C202" s="57" t="s">
        <v>3155</v>
      </c>
      <c r="D202" s="57" t="s">
        <v>2058</v>
      </c>
      <c r="E202" s="57" t="str">
        <f>_xlfn.XLOOKUP(Tabla20[[#This Row],[cedula]],TMODELO[Numero Documento],TMODELO[Empleado])</f>
        <v>ANA MARIA OVIEDO HERNANDEZ</v>
      </c>
      <c r="F202" s="57" t="s">
        <v>245</v>
      </c>
      <c r="G202" s="57" t="str">
        <f>_xlfn.XLOOKUP(Tabla20[[#This Row],[cedula]],TMODELO[Numero Documento],TMODELO[Lugar Funciones])</f>
        <v>DEPARTAMENTO DE INFRAESTRUCTURA</v>
      </c>
      <c r="H202" s="57" t="str">
        <f>_xlfn.XLOOKUP(Tabla20[[#This Row],[cedula]],TCARRERA[CEDULA],TCARRERA[CATEGORIA DEL SERVIDOR],"")</f>
        <v/>
      </c>
      <c r="I202" s="65"/>
      <c r="J202" s="41" t="str">
        <f>IF(Tabla20[[#This Row],[CARRERA]]&lt;&gt;"",Tabla20[[#This Row],[CARRERA]],IF(Tabla20[[#This Row],[Columna1]]&lt;&gt;"",Tabla20[[#This Row],[Columna1]],""))</f>
        <v/>
      </c>
      <c r="K202" s="55" t="str">
        <f>IF(Tabla20[[#This Row],[TIPO]]="Temporales",_xlfn.XLOOKUP(Tabla20[[#This Row],[NOMBRE Y APELLIDO]],TBLFECHAS[NOMBRE Y APELLIDO],TBLFECHAS[DESDE]),"")</f>
        <v/>
      </c>
      <c r="L202" s="55" t="str">
        <f>IF(Tabla20[[#This Row],[TIPO]]="Temporales",_xlfn.XLOOKUP(Tabla20[[#This Row],[NOMBRE Y APELLIDO]],TBLFECHAS[NOMBRE Y APELLIDO],TBLFECHAS[HASTA]),"")</f>
        <v/>
      </c>
      <c r="M202" s="58">
        <v>60000</v>
      </c>
      <c r="N202" s="59">
        <v>0</v>
      </c>
      <c r="O202" s="59">
        <v>1824</v>
      </c>
      <c r="P202" s="59">
        <v>1722</v>
      </c>
      <c r="Q202" s="59">
        <f>Tabla20[[#This Row],[sbruto]]-SUM(Tabla20[[#This Row],[ISR]:[AFP]])-Tabla20[[#This Row],[sneto]]</f>
        <v>125</v>
      </c>
      <c r="R202" s="59">
        <v>56329</v>
      </c>
      <c r="S202" s="45" t="str">
        <f>_xlfn.XLOOKUP(Tabla20[[#This Row],[cedula]],TMODELO[Numero Documento],TMODELO[gen])</f>
        <v>F</v>
      </c>
      <c r="T202" s="49" t="str">
        <f>_xlfn.XLOOKUP(Tabla20[[#This Row],[cedula]],TMODELO[Numero Documento],TMODELO[Lugar Funciones Codigo])</f>
        <v>01.83.00.00.11.04</v>
      </c>
    </row>
    <row r="203" spans="1:20">
      <c r="A203" s="57" t="s">
        <v>3113</v>
      </c>
      <c r="B203" s="57" t="s">
        <v>3145</v>
      </c>
      <c r="C203" s="57" t="s">
        <v>3155</v>
      </c>
      <c r="D203" s="57" t="s">
        <v>1401</v>
      </c>
      <c r="E203" s="57" t="str">
        <f>_xlfn.XLOOKUP(Tabla20[[#This Row],[cedula]],TMODELO[Numero Documento],TMODELO[Empleado])</f>
        <v>VIRGINIA MARIA PEREZ TOLENTINO</v>
      </c>
      <c r="F203" s="57" t="s">
        <v>245</v>
      </c>
      <c r="G203" s="57" t="str">
        <f>_xlfn.XLOOKUP(Tabla20[[#This Row],[cedula]],TMODELO[Numero Documento],TMODELO[Lugar Funciones])</f>
        <v>DEPARTAMENTO DE INFRAESTRUCTURA</v>
      </c>
      <c r="H203" s="57" t="str">
        <f>_xlfn.XLOOKUP(Tabla20[[#This Row],[cedula]],TCARRERA[CEDULA],TCARRERA[CATEGORIA DEL SERVIDOR],"")</f>
        <v>CARRERA ADMINISTRATIVA</v>
      </c>
      <c r="I203" s="65"/>
      <c r="J203" s="41" t="str">
        <f>IF(Tabla20[[#This Row],[CARRERA]]&lt;&gt;"",Tabla20[[#This Row],[CARRERA]],IF(Tabla20[[#This Row],[Columna1]]&lt;&gt;"",Tabla20[[#This Row],[Columna1]],""))</f>
        <v>CARRERA ADMINISTRATIVA</v>
      </c>
      <c r="K203" s="55" t="str">
        <f>IF(Tabla20[[#This Row],[TIPO]]="Temporales",_xlfn.XLOOKUP(Tabla20[[#This Row],[NOMBRE Y APELLIDO]],TBLFECHAS[NOMBRE Y APELLIDO],TBLFECHAS[DESDE]),"")</f>
        <v/>
      </c>
      <c r="L203" s="55" t="str">
        <f>IF(Tabla20[[#This Row],[TIPO]]="Temporales",_xlfn.XLOOKUP(Tabla20[[#This Row],[NOMBRE Y APELLIDO]],TBLFECHAS[NOMBRE Y APELLIDO],TBLFECHAS[HASTA]),"")</f>
        <v/>
      </c>
      <c r="M203" s="58">
        <v>60000</v>
      </c>
      <c r="N203" s="62">
        <v>0</v>
      </c>
      <c r="O203" s="61">
        <v>1824</v>
      </c>
      <c r="P203" s="61">
        <v>1722</v>
      </c>
      <c r="Q203" s="61">
        <f>Tabla20[[#This Row],[sbruto]]-SUM(Tabla20[[#This Row],[ISR]:[AFP]])-Tabla20[[#This Row],[sneto]]</f>
        <v>2675.1200000000026</v>
      </c>
      <c r="R203" s="61">
        <v>53778.879999999997</v>
      </c>
      <c r="S203" s="45" t="str">
        <f>_xlfn.XLOOKUP(Tabla20[[#This Row],[cedula]],TMODELO[Numero Documento],TMODELO[gen])</f>
        <v>F</v>
      </c>
      <c r="T203" s="49" t="str">
        <f>_xlfn.XLOOKUP(Tabla20[[#This Row],[cedula]],TMODELO[Numero Documento],TMODELO[Lugar Funciones Codigo])</f>
        <v>01.83.00.00.11.04</v>
      </c>
    </row>
    <row r="204" spans="1:20">
      <c r="A204" s="57" t="s">
        <v>3113</v>
      </c>
      <c r="B204" s="57" t="s">
        <v>3145</v>
      </c>
      <c r="C204" s="57" t="s">
        <v>3155</v>
      </c>
      <c r="D204" s="57" t="s">
        <v>2242</v>
      </c>
      <c r="E204" s="57" t="str">
        <f>_xlfn.XLOOKUP(Tabla20[[#This Row],[cedula]],TMODELO[Numero Documento],TMODELO[Empleado])</f>
        <v>PAMELA JOSEFINA RAMIREZ ALMANZAR</v>
      </c>
      <c r="F204" s="57" t="s">
        <v>248</v>
      </c>
      <c r="G204" s="57" t="str">
        <f>_xlfn.XLOOKUP(Tabla20[[#This Row],[cedula]],TMODELO[Numero Documento],TMODELO[Lugar Funciones])</f>
        <v>DEPARTAMENTO DE INFRAESTRUCTURA</v>
      </c>
      <c r="H204" s="57" t="str">
        <f>_xlfn.XLOOKUP(Tabla20[[#This Row],[cedula]],TCARRERA[CEDULA],TCARRERA[CATEGORIA DEL SERVIDOR],"")</f>
        <v/>
      </c>
      <c r="I204" s="65"/>
      <c r="J204" s="41" t="str">
        <f>IF(Tabla20[[#This Row],[CARRERA]]&lt;&gt;"",Tabla20[[#This Row],[CARRERA]],IF(Tabla20[[#This Row],[Columna1]]&lt;&gt;"",Tabla20[[#This Row],[Columna1]],""))</f>
        <v/>
      </c>
      <c r="K204" s="55" t="str">
        <f>IF(Tabla20[[#This Row],[TIPO]]="Temporales",_xlfn.XLOOKUP(Tabla20[[#This Row],[NOMBRE Y APELLIDO]],TBLFECHAS[NOMBRE Y APELLIDO],TBLFECHAS[DESDE]),"")</f>
        <v/>
      </c>
      <c r="L204" s="55" t="str">
        <f>IF(Tabla20[[#This Row],[TIPO]]="Temporales",_xlfn.XLOOKUP(Tabla20[[#This Row],[NOMBRE Y APELLIDO]],TBLFECHAS[NOMBRE Y APELLIDO],TBLFECHAS[HASTA]),"")</f>
        <v/>
      </c>
      <c r="M204" s="58">
        <v>55000</v>
      </c>
      <c r="N204" s="63">
        <v>0</v>
      </c>
      <c r="O204" s="61">
        <v>1672</v>
      </c>
      <c r="P204" s="61">
        <v>1578.5</v>
      </c>
      <c r="Q204" s="61">
        <f>Tabla20[[#This Row],[sbruto]]-SUM(Tabla20[[#This Row],[ISR]:[AFP]])-Tabla20[[#This Row],[sneto]]</f>
        <v>16210.07</v>
      </c>
      <c r="R204" s="61">
        <v>35539.43</v>
      </c>
      <c r="S204" s="45" t="str">
        <f>_xlfn.XLOOKUP(Tabla20[[#This Row],[cedula]],TMODELO[Numero Documento],TMODELO[gen])</f>
        <v>F</v>
      </c>
      <c r="T204" s="49" t="str">
        <f>_xlfn.XLOOKUP(Tabla20[[#This Row],[cedula]],TMODELO[Numero Documento],TMODELO[Lugar Funciones Codigo])</f>
        <v>01.83.00.00.11.04</v>
      </c>
    </row>
    <row r="205" spans="1:20">
      <c r="A205" s="57" t="s">
        <v>3113</v>
      </c>
      <c r="B205" s="57" t="s">
        <v>3145</v>
      </c>
      <c r="C205" s="57" t="s">
        <v>3155</v>
      </c>
      <c r="D205" s="57" t="s">
        <v>2299</v>
      </c>
      <c r="E205" s="57" t="str">
        <f>_xlfn.XLOOKUP(Tabla20[[#This Row],[cedula]],TMODELO[Numero Documento],TMODELO[Empleado])</f>
        <v>VIANELA MARIA SANTANA MARTE</v>
      </c>
      <c r="F205" s="57" t="s">
        <v>265</v>
      </c>
      <c r="G205" s="57" t="str">
        <f>_xlfn.XLOOKUP(Tabla20[[#This Row],[cedula]],TMODELO[Numero Documento],TMODELO[Lugar Funciones])</f>
        <v>DIRECCION FINANCIERA</v>
      </c>
      <c r="H205" s="57" t="str">
        <f>_xlfn.XLOOKUP(Tabla20[[#This Row],[cedula]],TCARRERA[CEDULA],TCARRERA[CATEGORIA DEL SERVIDOR],"")</f>
        <v/>
      </c>
      <c r="I205" s="65"/>
      <c r="J205" s="41" t="str">
        <f>IF(Tabla20[[#This Row],[CARRERA]]&lt;&gt;"",Tabla20[[#This Row],[CARRERA]],IF(Tabla20[[#This Row],[Columna1]]&lt;&gt;"",Tabla20[[#This Row],[Columna1]],""))</f>
        <v/>
      </c>
      <c r="K205" s="55" t="str">
        <f>IF(Tabla20[[#This Row],[TIPO]]="Temporales",_xlfn.XLOOKUP(Tabla20[[#This Row],[NOMBRE Y APELLIDO]],TBLFECHAS[NOMBRE Y APELLIDO],TBLFECHAS[DESDE]),"")</f>
        <v/>
      </c>
      <c r="L205" s="55" t="str">
        <f>IF(Tabla20[[#This Row],[TIPO]]="Temporales",_xlfn.XLOOKUP(Tabla20[[#This Row],[NOMBRE Y APELLIDO]],TBLFECHAS[NOMBRE Y APELLIDO],TBLFECHAS[HASTA]),"")</f>
        <v/>
      </c>
      <c r="M205" s="58">
        <v>60000</v>
      </c>
      <c r="N205" s="61">
        <v>0</v>
      </c>
      <c r="O205" s="61">
        <v>1824</v>
      </c>
      <c r="P205" s="61">
        <v>1722</v>
      </c>
      <c r="Q205" s="61">
        <f>Tabla20[[#This Row],[sbruto]]-SUM(Tabla20[[#This Row],[ISR]:[AFP]])-Tabla20[[#This Row],[sneto]]</f>
        <v>9726</v>
      </c>
      <c r="R205" s="61">
        <v>46728</v>
      </c>
      <c r="S205" s="49" t="str">
        <f>_xlfn.XLOOKUP(Tabla20[[#This Row],[cedula]],TMODELO[Numero Documento],TMODELO[gen])</f>
        <v>F</v>
      </c>
      <c r="T205" s="49" t="str">
        <f>_xlfn.XLOOKUP(Tabla20[[#This Row],[cedula]],TMODELO[Numero Documento],TMODELO[Lugar Funciones Codigo])</f>
        <v>01.83.00.00.12</v>
      </c>
    </row>
    <row r="206" spans="1:20">
      <c r="A206" s="57" t="s">
        <v>3113</v>
      </c>
      <c r="B206" s="57" t="s">
        <v>3145</v>
      </c>
      <c r="C206" s="57" t="s">
        <v>3155</v>
      </c>
      <c r="D206" s="57" t="s">
        <v>2247</v>
      </c>
      <c r="E206" s="57" t="str">
        <f>_xlfn.XLOOKUP(Tabla20[[#This Row],[cedula]],TMODELO[Numero Documento],TMODELO[Empleado])</f>
        <v>PATRICIO RAMIREZ MARTE</v>
      </c>
      <c r="F206" s="57" t="s">
        <v>84</v>
      </c>
      <c r="G206" s="57" t="str">
        <f>_xlfn.XLOOKUP(Tabla20[[#This Row],[cedula]],TMODELO[Numero Documento],TMODELO[Lugar Funciones])</f>
        <v>DIRECCION FINANCIERA</v>
      </c>
      <c r="H206" s="57" t="str">
        <f>_xlfn.XLOOKUP(Tabla20[[#This Row],[cedula]],TCARRERA[CEDULA],TCARRERA[CATEGORIA DEL SERVIDOR],"")</f>
        <v/>
      </c>
      <c r="I206" s="65"/>
      <c r="J206" s="41" t="str">
        <f>IF(Tabla20[[#This Row],[CARRERA]]&lt;&gt;"",Tabla20[[#This Row],[CARRERA]],IF(Tabla20[[#This Row],[Columna1]]&lt;&gt;"",Tabla20[[#This Row],[Columna1]],""))</f>
        <v/>
      </c>
      <c r="K206" s="55" t="str">
        <f>IF(Tabla20[[#This Row],[TIPO]]="Temporales",_xlfn.XLOOKUP(Tabla20[[#This Row],[NOMBRE Y APELLIDO]],TBLFECHAS[NOMBRE Y APELLIDO],TBLFECHAS[DESDE]),"")</f>
        <v/>
      </c>
      <c r="L206" s="55" t="str">
        <f>IF(Tabla20[[#This Row],[TIPO]]="Temporales",_xlfn.XLOOKUP(Tabla20[[#This Row],[NOMBRE Y APELLIDO]],TBLFECHAS[NOMBRE Y APELLIDO],TBLFECHAS[HASTA]),"")</f>
        <v/>
      </c>
      <c r="M206" s="58">
        <v>35000</v>
      </c>
      <c r="N206" s="59">
        <v>0</v>
      </c>
      <c r="O206" s="61">
        <v>1064</v>
      </c>
      <c r="P206" s="61">
        <v>1004.5</v>
      </c>
      <c r="Q206" s="61">
        <f>Tabla20[[#This Row],[sbruto]]-SUM(Tabla20[[#This Row],[ISR]:[AFP]])-Tabla20[[#This Row],[sneto]]</f>
        <v>24725.75</v>
      </c>
      <c r="R206" s="61">
        <v>8205.75</v>
      </c>
      <c r="S206" s="45" t="str">
        <f>_xlfn.XLOOKUP(Tabla20[[#This Row],[cedula]],TMODELO[Numero Documento],TMODELO[gen])</f>
        <v>M</v>
      </c>
      <c r="T206" s="49" t="str">
        <f>_xlfn.XLOOKUP(Tabla20[[#This Row],[cedula]],TMODELO[Numero Documento],TMODELO[Lugar Funciones Codigo])</f>
        <v>01.83.00.00.12</v>
      </c>
    </row>
    <row r="207" spans="1:20">
      <c r="A207" s="57" t="s">
        <v>3113</v>
      </c>
      <c r="B207" s="57" t="s">
        <v>3145</v>
      </c>
      <c r="C207" s="57" t="s">
        <v>3155</v>
      </c>
      <c r="D207" s="57" t="s">
        <v>1372</v>
      </c>
      <c r="E207" s="57" t="str">
        <f>_xlfn.XLOOKUP(Tabla20[[#This Row],[cedula]],TMODELO[Numero Documento],TMODELO[Empleado])</f>
        <v>MARIA YSABEL PEREZ PEREZ</v>
      </c>
      <c r="F207" s="57" t="s">
        <v>219</v>
      </c>
      <c r="G207" s="57" t="str">
        <f>_xlfn.XLOOKUP(Tabla20[[#This Row],[cedula]],TMODELO[Numero Documento],TMODELO[Lugar Funciones])</f>
        <v>DEPARTAMENTO DE CONTABILIDAD</v>
      </c>
      <c r="H207" s="57" t="str">
        <f>_xlfn.XLOOKUP(Tabla20[[#This Row],[cedula]],TCARRERA[CEDULA],TCARRERA[CATEGORIA DEL SERVIDOR],"")</f>
        <v>CARRERA ADMINISTRATIVA</v>
      </c>
      <c r="I207" s="65"/>
      <c r="J207" s="41" t="str">
        <f>IF(Tabla20[[#This Row],[CARRERA]]&lt;&gt;"",Tabla20[[#This Row],[CARRERA]],IF(Tabla20[[#This Row],[Columna1]]&lt;&gt;"",Tabla20[[#This Row],[Columna1]],""))</f>
        <v>CARRERA ADMINISTRATIVA</v>
      </c>
      <c r="K207" s="55" t="str">
        <f>IF(Tabla20[[#This Row],[TIPO]]="Temporales",_xlfn.XLOOKUP(Tabla20[[#This Row],[NOMBRE Y APELLIDO]],TBLFECHAS[NOMBRE Y APELLIDO],TBLFECHAS[DESDE]),"")</f>
        <v/>
      </c>
      <c r="L207" s="55" t="str">
        <f>IF(Tabla20[[#This Row],[TIPO]]="Temporales",_xlfn.XLOOKUP(Tabla20[[#This Row],[NOMBRE Y APELLIDO]],TBLFECHAS[NOMBRE Y APELLIDO],TBLFECHAS[HASTA]),"")</f>
        <v/>
      </c>
      <c r="M207" s="58">
        <v>65000</v>
      </c>
      <c r="N207" s="61">
        <v>0</v>
      </c>
      <c r="O207" s="59">
        <v>1976</v>
      </c>
      <c r="P207" s="59">
        <v>1865.5</v>
      </c>
      <c r="Q207" s="59">
        <f>Tabla20[[#This Row],[sbruto]]-SUM(Tabla20[[#This Row],[ISR]:[AFP]])-Tabla20[[#This Row],[sneto]]</f>
        <v>1425.1200000000026</v>
      </c>
      <c r="R207" s="59">
        <v>59733.38</v>
      </c>
      <c r="S207" s="45" t="str">
        <f>_xlfn.XLOOKUP(Tabla20[[#This Row],[cedula]],TMODELO[Numero Documento],TMODELO[gen])</f>
        <v>F</v>
      </c>
      <c r="T207" s="49" t="str">
        <f>_xlfn.XLOOKUP(Tabla20[[#This Row],[cedula]],TMODELO[Numero Documento],TMODELO[Lugar Funciones Codigo])</f>
        <v>01.83.00.00.12.01</v>
      </c>
    </row>
    <row r="208" spans="1:20">
      <c r="A208" s="57" t="s">
        <v>3113</v>
      </c>
      <c r="B208" s="57" t="s">
        <v>3145</v>
      </c>
      <c r="C208" s="57" t="s">
        <v>3155</v>
      </c>
      <c r="D208" s="57" t="s">
        <v>2191</v>
      </c>
      <c r="E208" s="57" t="str">
        <f>_xlfn.XLOOKUP(Tabla20[[#This Row],[cedula]],TMODELO[Numero Documento],TMODELO[Empleado])</f>
        <v>KIRSIS SUSANA DIAZ DE LA CRUZ</v>
      </c>
      <c r="F208" s="57" t="s">
        <v>265</v>
      </c>
      <c r="G208" s="57" t="str">
        <f>_xlfn.XLOOKUP(Tabla20[[#This Row],[cedula]],TMODELO[Numero Documento],TMODELO[Lugar Funciones])</f>
        <v>DEPARTAMENTO DE CONTABILIDAD</v>
      </c>
      <c r="H208" s="57" t="str">
        <f>_xlfn.XLOOKUP(Tabla20[[#This Row],[cedula]],TCARRERA[CEDULA],TCARRERA[CATEGORIA DEL SERVIDOR],"")</f>
        <v/>
      </c>
      <c r="I208" s="65"/>
      <c r="J208" s="41" t="str">
        <f>IF(Tabla20[[#This Row],[CARRERA]]&lt;&gt;"",Tabla20[[#This Row],[CARRERA]],IF(Tabla20[[#This Row],[Columna1]]&lt;&gt;"",Tabla20[[#This Row],[Columna1]],""))</f>
        <v/>
      </c>
      <c r="K208" s="55" t="str">
        <f>IF(Tabla20[[#This Row],[TIPO]]="Temporales",_xlfn.XLOOKUP(Tabla20[[#This Row],[NOMBRE Y APELLIDO]],TBLFECHAS[NOMBRE Y APELLIDO],TBLFECHAS[DESDE]),"")</f>
        <v/>
      </c>
      <c r="L208" s="55" t="str">
        <f>IF(Tabla20[[#This Row],[TIPO]]="Temporales",_xlfn.XLOOKUP(Tabla20[[#This Row],[NOMBRE Y APELLIDO]],TBLFECHAS[NOMBRE Y APELLIDO],TBLFECHAS[HASTA]),"")</f>
        <v/>
      </c>
      <c r="M208" s="58">
        <v>55000</v>
      </c>
      <c r="N208" s="63">
        <v>0</v>
      </c>
      <c r="O208" s="61">
        <v>1672</v>
      </c>
      <c r="P208" s="61">
        <v>1578.5</v>
      </c>
      <c r="Q208" s="61">
        <f>Tabla20[[#This Row],[sbruto]]-SUM(Tabla20[[#This Row],[ISR]:[AFP]])-Tabla20[[#This Row],[sneto]]</f>
        <v>2725.239999999998</v>
      </c>
      <c r="R208" s="61">
        <v>49024.26</v>
      </c>
      <c r="S208" s="45" t="str">
        <f>_xlfn.XLOOKUP(Tabla20[[#This Row],[cedula]],TMODELO[Numero Documento],TMODELO[gen])</f>
        <v>F</v>
      </c>
      <c r="T208" s="49" t="str">
        <f>_xlfn.XLOOKUP(Tabla20[[#This Row],[cedula]],TMODELO[Numero Documento],TMODELO[Lugar Funciones Codigo])</f>
        <v>01.83.00.00.12.01</v>
      </c>
    </row>
    <row r="209" spans="1:20">
      <c r="A209" s="57" t="s">
        <v>3113</v>
      </c>
      <c r="B209" s="57" t="s">
        <v>3145</v>
      </c>
      <c r="C209" s="57" t="s">
        <v>3155</v>
      </c>
      <c r="D209" s="57" t="s">
        <v>3323</v>
      </c>
      <c r="E209" s="57" t="str">
        <f>_xlfn.XLOOKUP(Tabla20[[#This Row],[cedula]],TMODELO[Numero Documento],TMODELO[Empleado])</f>
        <v>JUANA ROBELINA VILLAR GUERRERO</v>
      </c>
      <c r="F209" s="57" t="s">
        <v>3306</v>
      </c>
      <c r="G209" s="57" t="str">
        <f>_xlfn.XLOOKUP(Tabla20[[#This Row],[cedula]],TMODELO[Numero Documento],TMODELO[Lugar Funciones])</f>
        <v>DEPARTEMNTO DE EJECUCION PRESUPUESTARIA</v>
      </c>
      <c r="H209" s="57" t="str">
        <f>_xlfn.XLOOKUP(Tabla20[[#This Row],[cedula]],TCARRERA[CEDULA],TCARRERA[CATEGORIA DEL SERVIDOR],"")</f>
        <v/>
      </c>
      <c r="I209" s="65"/>
      <c r="J209" s="41" t="str">
        <f>IF(Tabla20[[#This Row],[CARRERA]]&lt;&gt;"",Tabla20[[#This Row],[CARRERA]],IF(Tabla20[[#This Row],[Columna1]]&lt;&gt;"",Tabla20[[#This Row],[Columna1]],""))</f>
        <v/>
      </c>
      <c r="K209" s="55" t="str">
        <f>IF(Tabla20[[#This Row],[TIPO]]="Temporales",_xlfn.XLOOKUP(Tabla20[[#This Row],[NOMBRE Y APELLIDO]],TBLFECHAS[NOMBRE Y APELLIDO],TBLFECHAS[DESDE]),"")</f>
        <v/>
      </c>
      <c r="L209" s="55" t="str">
        <f>IF(Tabla20[[#This Row],[TIPO]]="Temporales",_xlfn.XLOOKUP(Tabla20[[#This Row],[NOMBRE Y APELLIDO]],TBLFECHAS[NOMBRE Y APELLIDO],TBLFECHAS[HASTA]),"")</f>
        <v/>
      </c>
      <c r="M209" s="58">
        <v>70000</v>
      </c>
      <c r="N209" s="63">
        <v>0</v>
      </c>
      <c r="O209" s="59">
        <v>2128</v>
      </c>
      <c r="P209" s="59">
        <v>2009</v>
      </c>
      <c r="Q209" s="59">
        <f>Tabla20[[#This Row],[sbruto]]-SUM(Tabla20[[#This Row],[ISR]:[AFP]])-Tabla20[[#This Row],[sneto]]</f>
        <v>25</v>
      </c>
      <c r="R209" s="59">
        <v>65838</v>
      </c>
      <c r="S209" s="45" t="str">
        <f>_xlfn.XLOOKUP(Tabla20[[#This Row],[cedula]],TMODELO[Numero Documento],TMODELO[gen])</f>
        <v>F</v>
      </c>
      <c r="T209" s="49" t="str">
        <f>_xlfn.XLOOKUP(Tabla20[[#This Row],[cedula]],TMODELO[Numero Documento],TMODELO[Lugar Funciones Codigo])</f>
        <v>01.83.00.00.12.02</v>
      </c>
    </row>
    <row r="210" spans="1:20">
      <c r="A210" s="57" t="s">
        <v>3113</v>
      </c>
      <c r="B210" s="57" t="s">
        <v>3145</v>
      </c>
      <c r="C210" s="57" t="s">
        <v>3155</v>
      </c>
      <c r="D210" s="57" t="s">
        <v>1365</v>
      </c>
      <c r="E210" s="57" t="str">
        <f>_xlfn.XLOOKUP(Tabla20[[#This Row],[cedula]],TMODELO[Numero Documento],TMODELO[Empleado])</f>
        <v>LUISA MIRQUELINA MATOS TONOS</v>
      </c>
      <c r="F210" s="57" t="s">
        <v>265</v>
      </c>
      <c r="G210" s="57" t="str">
        <f>_xlfn.XLOOKUP(Tabla20[[#This Row],[cedula]],TMODELO[Numero Documento],TMODELO[Lugar Funciones])</f>
        <v>DEPARTEMNTO DE EJECUCION PRESUPUESTARIA</v>
      </c>
      <c r="H210" s="57" t="str">
        <f>_xlfn.XLOOKUP(Tabla20[[#This Row],[cedula]],TCARRERA[CEDULA],TCARRERA[CATEGORIA DEL SERVIDOR],"")</f>
        <v>CARRERA ADMINISTRATIVA</v>
      </c>
      <c r="I210" s="65"/>
      <c r="J210" s="41" t="str">
        <f>IF(Tabla20[[#This Row],[CARRERA]]&lt;&gt;"",Tabla20[[#This Row],[CARRERA]],IF(Tabla20[[#This Row],[Columna1]]&lt;&gt;"",Tabla20[[#This Row],[Columna1]],""))</f>
        <v>CARRERA ADMINISTRATIVA</v>
      </c>
      <c r="K210" s="55" t="str">
        <f>IF(Tabla20[[#This Row],[TIPO]]="Temporales",_xlfn.XLOOKUP(Tabla20[[#This Row],[NOMBRE Y APELLIDO]],TBLFECHAS[NOMBRE Y APELLIDO],TBLFECHAS[DESDE]),"")</f>
        <v/>
      </c>
      <c r="L210" s="55" t="str">
        <f>IF(Tabla20[[#This Row],[TIPO]]="Temporales",_xlfn.XLOOKUP(Tabla20[[#This Row],[NOMBRE Y APELLIDO]],TBLFECHAS[NOMBRE Y APELLIDO],TBLFECHAS[HASTA]),"")</f>
        <v/>
      </c>
      <c r="M210" s="58">
        <v>65000</v>
      </c>
      <c r="N210" s="61">
        <v>0</v>
      </c>
      <c r="O210" s="61">
        <v>1976</v>
      </c>
      <c r="P210" s="61">
        <v>1865.5</v>
      </c>
      <c r="Q210" s="61">
        <f>Tabla20[[#This Row],[sbruto]]-SUM(Tabla20[[#This Row],[ISR]:[AFP]])-Tabla20[[#This Row],[sneto]]</f>
        <v>33396.94</v>
      </c>
      <c r="R210" s="61">
        <v>27761.56</v>
      </c>
      <c r="S210" s="45" t="str">
        <f>_xlfn.XLOOKUP(Tabla20[[#This Row],[cedula]],TMODELO[Numero Documento],TMODELO[gen])</f>
        <v>F</v>
      </c>
      <c r="T210" s="49" t="str">
        <f>_xlfn.XLOOKUP(Tabla20[[#This Row],[cedula]],TMODELO[Numero Documento],TMODELO[Lugar Funciones Codigo])</f>
        <v>01.83.00.00.12.02</v>
      </c>
    </row>
    <row r="211" spans="1:20">
      <c r="A211" s="57" t="s">
        <v>3113</v>
      </c>
      <c r="B211" s="57" t="s">
        <v>3145</v>
      </c>
      <c r="C211" s="57" t="s">
        <v>3155</v>
      </c>
      <c r="D211" s="57" t="s">
        <v>1342</v>
      </c>
      <c r="E211" s="57" t="str">
        <f>_xlfn.XLOOKUP(Tabla20[[#This Row],[cedula]],TMODELO[Numero Documento],TMODELO[Empleado])</f>
        <v>FATIMA MIOSOTIS BATISTA QUEZADA</v>
      </c>
      <c r="F211" s="57" t="s">
        <v>1974</v>
      </c>
      <c r="G211" s="57" t="str">
        <f>_xlfn.XLOOKUP(Tabla20[[#This Row],[cedula]],TMODELO[Numero Documento],TMODELO[Lugar Funciones])</f>
        <v>DEPARTAMENTO DE ACTIVO FIJO</v>
      </c>
      <c r="H211" s="57" t="str">
        <f>_xlfn.XLOOKUP(Tabla20[[#This Row],[cedula]],TCARRERA[CEDULA],TCARRERA[CATEGORIA DEL SERVIDOR],"")</f>
        <v>CARRERA ADMINISTRATIVA</v>
      </c>
      <c r="I211" s="65"/>
      <c r="J211" s="41" t="str">
        <f>IF(Tabla20[[#This Row],[CARRERA]]&lt;&gt;"",Tabla20[[#This Row],[CARRERA]],IF(Tabla20[[#This Row],[Columna1]]&lt;&gt;"",Tabla20[[#This Row],[Columna1]],""))</f>
        <v>CARRERA ADMINISTRATIVA</v>
      </c>
      <c r="K211" s="55" t="str">
        <f>IF(Tabla20[[#This Row],[TIPO]]="Temporales",_xlfn.XLOOKUP(Tabla20[[#This Row],[NOMBRE Y APELLIDO]],TBLFECHAS[NOMBRE Y APELLIDO],TBLFECHAS[DESDE]),"")</f>
        <v/>
      </c>
      <c r="L211" s="55" t="str">
        <f>IF(Tabla20[[#This Row],[TIPO]]="Temporales",_xlfn.XLOOKUP(Tabla20[[#This Row],[NOMBRE Y APELLIDO]],TBLFECHAS[NOMBRE Y APELLIDO],TBLFECHAS[HASTA]),"")</f>
        <v/>
      </c>
      <c r="M211" s="58">
        <v>40000</v>
      </c>
      <c r="N211" s="61">
        <v>0</v>
      </c>
      <c r="O211" s="59">
        <v>1216</v>
      </c>
      <c r="P211" s="59">
        <v>1148</v>
      </c>
      <c r="Q211" s="59">
        <f>Tabla20[[#This Row],[sbruto]]-SUM(Tabla20[[#This Row],[ISR]:[AFP]])-Tabla20[[#This Row],[sneto]]</f>
        <v>17518.599999999999</v>
      </c>
      <c r="R211" s="59">
        <v>20117.400000000001</v>
      </c>
      <c r="S211" s="49" t="str">
        <f>_xlfn.XLOOKUP(Tabla20[[#This Row],[cedula]],TMODELO[Numero Documento],TMODELO[gen])</f>
        <v>F</v>
      </c>
      <c r="T211" s="49" t="str">
        <f>_xlfn.XLOOKUP(Tabla20[[#This Row],[cedula]],TMODELO[Numero Documento],TMODELO[Lugar Funciones Codigo])</f>
        <v>01.83.00.00.12.03</v>
      </c>
    </row>
    <row r="212" spans="1:20">
      <c r="A212" s="57" t="s">
        <v>3113</v>
      </c>
      <c r="B212" s="57" t="s">
        <v>3145</v>
      </c>
      <c r="C212" s="57" t="s">
        <v>3155</v>
      </c>
      <c r="D212" s="57" t="s">
        <v>2246</v>
      </c>
      <c r="E212" s="57" t="str">
        <f>_xlfn.XLOOKUP(Tabla20[[#This Row],[cedula]],TMODELO[Numero Documento],TMODELO[Empleado])</f>
        <v>PATRICIA SOLANYI CORDERO RAMIREZ</v>
      </c>
      <c r="F212" s="57" t="s">
        <v>10</v>
      </c>
      <c r="G212" s="57" t="str">
        <f>_xlfn.XLOOKUP(Tabla20[[#This Row],[cedula]],TMODELO[Numero Documento],TMODELO[Lugar Funciones])</f>
        <v>DEPARTAMENTO DE ACTIVO FIJO</v>
      </c>
      <c r="H212" s="57" t="str">
        <f>_xlfn.XLOOKUP(Tabla20[[#This Row],[cedula]],TCARRERA[CEDULA],TCARRERA[CATEGORIA DEL SERVIDOR],"")</f>
        <v/>
      </c>
      <c r="I212" s="65"/>
      <c r="J212" s="41" t="str">
        <f>IF(Tabla20[[#This Row],[CARRERA]]&lt;&gt;"",Tabla20[[#This Row],[CARRERA]],IF(Tabla20[[#This Row],[Columna1]]&lt;&gt;"",Tabla20[[#This Row],[Columna1]],""))</f>
        <v/>
      </c>
      <c r="K212" s="55" t="str">
        <f>IF(Tabla20[[#This Row],[TIPO]]="Temporales",_xlfn.XLOOKUP(Tabla20[[#This Row],[NOMBRE Y APELLIDO]],TBLFECHAS[NOMBRE Y APELLIDO],TBLFECHAS[DESDE]),"")</f>
        <v/>
      </c>
      <c r="L212" s="55" t="str">
        <f>IF(Tabla20[[#This Row],[TIPO]]="Temporales",_xlfn.XLOOKUP(Tabla20[[#This Row],[NOMBRE Y APELLIDO]],TBLFECHAS[NOMBRE Y APELLIDO],TBLFECHAS[HASTA]),"")</f>
        <v/>
      </c>
      <c r="M212" s="58">
        <v>35000</v>
      </c>
      <c r="N212" s="61">
        <v>0</v>
      </c>
      <c r="O212" s="59">
        <v>1064</v>
      </c>
      <c r="P212" s="59">
        <v>1004.5</v>
      </c>
      <c r="Q212" s="59">
        <f>Tabla20[[#This Row],[sbruto]]-SUM(Tabla20[[#This Row],[ISR]:[AFP]])-Tabla20[[#This Row],[sneto]]</f>
        <v>3221</v>
      </c>
      <c r="R212" s="59">
        <v>29710.5</v>
      </c>
      <c r="S212" s="45" t="str">
        <f>_xlfn.XLOOKUP(Tabla20[[#This Row],[cedula]],TMODELO[Numero Documento],TMODELO[gen])</f>
        <v>F</v>
      </c>
      <c r="T212" s="49" t="str">
        <f>_xlfn.XLOOKUP(Tabla20[[#This Row],[cedula]],TMODELO[Numero Documento],TMODELO[Lugar Funciones Codigo])</f>
        <v>01.83.00.00.12.03</v>
      </c>
    </row>
    <row r="213" spans="1:20">
      <c r="A213" s="57" t="s">
        <v>3113</v>
      </c>
      <c r="B213" s="57" t="s">
        <v>3145</v>
      </c>
      <c r="C213" s="57" t="s">
        <v>3155</v>
      </c>
      <c r="D213" s="57" t="s">
        <v>1364</v>
      </c>
      <c r="E213" s="57" t="str">
        <f>_xlfn.XLOOKUP(Tabla20[[#This Row],[cedula]],TMODELO[Numero Documento],TMODELO[Empleado])</f>
        <v>LUISA DE JESUS VILLALONA BLANCO</v>
      </c>
      <c r="F213" s="57" t="s">
        <v>132</v>
      </c>
      <c r="G213" s="57" t="str">
        <f>_xlfn.XLOOKUP(Tabla20[[#This Row],[cedula]],TMODELO[Numero Documento],TMODELO[Lugar Funciones])</f>
        <v>DEPARTAMENTO DE TESORERIA</v>
      </c>
      <c r="H213" s="57" t="str">
        <f>_xlfn.XLOOKUP(Tabla20[[#This Row],[cedula]],TCARRERA[CEDULA],TCARRERA[CATEGORIA DEL SERVIDOR],"")</f>
        <v>CARRERA ADMINISTRATIVA</v>
      </c>
      <c r="I213" s="65"/>
      <c r="J213" s="41" t="str">
        <f>IF(Tabla20[[#This Row],[CARRERA]]&lt;&gt;"",Tabla20[[#This Row],[CARRERA]],IF(Tabla20[[#This Row],[Columna1]]&lt;&gt;"",Tabla20[[#This Row],[Columna1]],""))</f>
        <v>CARRERA ADMINISTRATIVA</v>
      </c>
      <c r="K213" s="55" t="str">
        <f>IF(Tabla20[[#This Row],[TIPO]]="Temporales",_xlfn.XLOOKUP(Tabla20[[#This Row],[NOMBRE Y APELLIDO]],TBLFECHAS[NOMBRE Y APELLIDO],TBLFECHAS[DESDE]),"")</f>
        <v/>
      </c>
      <c r="L213" s="55" t="str">
        <f>IF(Tabla20[[#This Row],[TIPO]]="Temporales",_xlfn.XLOOKUP(Tabla20[[#This Row],[NOMBRE Y APELLIDO]],TBLFECHAS[NOMBRE Y APELLIDO],TBLFECHAS[HASTA]),"")</f>
        <v/>
      </c>
      <c r="M213" s="58">
        <v>100000</v>
      </c>
      <c r="N213" s="59">
        <v>0</v>
      </c>
      <c r="O213" s="59">
        <v>3040</v>
      </c>
      <c r="P213" s="59">
        <v>2870</v>
      </c>
      <c r="Q213" s="59">
        <f>Tabla20[[#This Row],[sbruto]]-SUM(Tabla20[[#This Row],[ISR]:[AFP]])-Tabla20[[#This Row],[sneto]]</f>
        <v>3921</v>
      </c>
      <c r="R213" s="59">
        <v>90169</v>
      </c>
      <c r="S213" s="45" t="str">
        <f>_xlfn.XLOOKUP(Tabla20[[#This Row],[cedula]],TMODELO[Numero Documento],TMODELO[gen])</f>
        <v>F</v>
      </c>
      <c r="T213" s="49" t="str">
        <f>_xlfn.XLOOKUP(Tabla20[[#This Row],[cedula]],TMODELO[Numero Documento],TMODELO[Lugar Funciones Codigo])</f>
        <v>01.83.00.00.12.04</v>
      </c>
    </row>
    <row r="214" spans="1:20">
      <c r="A214" s="57" t="s">
        <v>3113</v>
      </c>
      <c r="B214" s="57" t="s">
        <v>3145</v>
      </c>
      <c r="C214" s="57" t="s">
        <v>3155</v>
      </c>
      <c r="D214" s="57" t="s">
        <v>2052</v>
      </c>
      <c r="E214" s="57" t="str">
        <f>_xlfn.XLOOKUP(Tabla20[[#This Row],[cedula]],TMODELO[Numero Documento],TMODELO[Empleado])</f>
        <v>ALEXANDRA DEL CARMEN CUELLO</v>
      </c>
      <c r="F214" s="57" t="s">
        <v>265</v>
      </c>
      <c r="G214" s="57" t="str">
        <f>_xlfn.XLOOKUP(Tabla20[[#This Row],[cedula]],TMODELO[Numero Documento],TMODELO[Lugar Funciones])</f>
        <v>DEPARTAMENTO DE TESORERIA</v>
      </c>
      <c r="H214" s="57" t="str">
        <f>_xlfn.XLOOKUP(Tabla20[[#This Row],[cedula]],TCARRERA[CEDULA],TCARRERA[CATEGORIA DEL SERVIDOR],"")</f>
        <v/>
      </c>
      <c r="I214" s="65"/>
      <c r="J214" s="41" t="str">
        <f>IF(Tabla20[[#This Row],[CARRERA]]&lt;&gt;"",Tabla20[[#This Row],[CARRERA]],IF(Tabla20[[#This Row],[Columna1]]&lt;&gt;"",Tabla20[[#This Row],[Columna1]],""))</f>
        <v/>
      </c>
      <c r="K214" s="55" t="str">
        <f>IF(Tabla20[[#This Row],[TIPO]]="Temporales",_xlfn.XLOOKUP(Tabla20[[#This Row],[NOMBRE Y APELLIDO]],TBLFECHAS[NOMBRE Y APELLIDO],TBLFECHAS[DESDE]),"")</f>
        <v/>
      </c>
      <c r="L214" s="55" t="str">
        <f>IF(Tabla20[[#This Row],[TIPO]]="Temporales",_xlfn.XLOOKUP(Tabla20[[#This Row],[NOMBRE Y APELLIDO]],TBLFECHAS[NOMBRE Y APELLIDO],TBLFECHAS[HASTA]),"")</f>
        <v/>
      </c>
      <c r="M214" s="58">
        <v>65000</v>
      </c>
      <c r="N214" s="62">
        <v>0</v>
      </c>
      <c r="O214" s="59">
        <v>1976</v>
      </c>
      <c r="P214" s="59">
        <v>1865.5</v>
      </c>
      <c r="Q214" s="59">
        <f>Tabla20[[#This Row],[sbruto]]-SUM(Tabla20[[#This Row],[ISR]:[AFP]])-Tabla20[[#This Row],[sneto]]</f>
        <v>15019.510000000002</v>
      </c>
      <c r="R214" s="59">
        <v>46138.99</v>
      </c>
      <c r="S214" s="45" t="str">
        <f>_xlfn.XLOOKUP(Tabla20[[#This Row],[cedula]],TMODELO[Numero Documento],TMODELO[gen])</f>
        <v>F</v>
      </c>
      <c r="T214" s="49" t="str">
        <f>_xlfn.XLOOKUP(Tabla20[[#This Row],[cedula]],TMODELO[Numero Documento],TMODELO[Lugar Funciones Codigo])</f>
        <v>01.83.00.00.12.04</v>
      </c>
    </row>
    <row r="215" spans="1:20">
      <c r="A215" s="57" t="s">
        <v>3113</v>
      </c>
      <c r="B215" s="57" t="s">
        <v>3145</v>
      </c>
      <c r="C215" s="57" t="s">
        <v>3155</v>
      </c>
      <c r="D215" s="57" t="s">
        <v>2251</v>
      </c>
      <c r="E215" s="57" t="str">
        <f>_xlfn.XLOOKUP(Tabla20[[#This Row],[cedula]],TMODELO[Numero Documento],TMODELO[Empleado])</f>
        <v>PEDRO RAMIRO GRULLON VIDAL</v>
      </c>
      <c r="F215" s="57" t="s">
        <v>265</v>
      </c>
      <c r="G215" s="57" t="str">
        <f>_xlfn.XLOOKUP(Tabla20[[#This Row],[cedula]],TMODELO[Numero Documento],TMODELO[Lugar Funciones])</f>
        <v>DEPARTAMENTO DE TESORERIA</v>
      </c>
      <c r="H215" s="57" t="str">
        <f>_xlfn.XLOOKUP(Tabla20[[#This Row],[cedula]],TCARRERA[CEDULA],TCARRERA[CATEGORIA DEL SERVIDOR],"")</f>
        <v/>
      </c>
      <c r="I215" s="65"/>
      <c r="J215" s="41" t="str">
        <f>IF(Tabla20[[#This Row],[CARRERA]]&lt;&gt;"",Tabla20[[#This Row],[CARRERA]],IF(Tabla20[[#This Row],[Columna1]]&lt;&gt;"",Tabla20[[#This Row],[Columna1]],""))</f>
        <v/>
      </c>
      <c r="K215" s="55" t="str">
        <f>IF(Tabla20[[#This Row],[TIPO]]="Temporales",_xlfn.XLOOKUP(Tabla20[[#This Row],[NOMBRE Y APELLIDO]],TBLFECHAS[NOMBRE Y APELLIDO],TBLFECHAS[DESDE]),"")</f>
        <v/>
      </c>
      <c r="L215" s="55" t="str">
        <f>IF(Tabla20[[#This Row],[TIPO]]="Temporales",_xlfn.XLOOKUP(Tabla20[[#This Row],[NOMBRE Y APELLIDO]],TBLFECHAS[NOMBRE Y APELLIDO],TBLFECHAS[HASTA]),"")</f>
        <v/>
      </c>
      <c r="M215" s="58">
        <v>55000</v>
      </c>
      <c r="N215" s="63">
        <v>0</v>
      </c>
      <c r="O215" s="59">
        <v>1672</v>
      </c>
      <c r="P215" s="59">
        <v>1578.5</v>
      </c>
      <c r="Q215" s="59">
        <f>Tabla20[[#This Row],[sbruto]]-SUM(Tabla20[[#This Row],[ISR]:[AFP]])-Tabla20[[#This Row],[sneto]]</f>
        <v>2221</v>
      </c>
      <c r="R215" s="59">
        <v>49528.5</v>
      </c>
      <c r="S215" s="45" t="str">
        <f>_xlfn.XLOOKUP(Tabla20[[#This Row],[cedula]],TMODELO[Numero Documento],TMODELO[gen])</f>
        <v>M</v>
      </c>
      <c r="T215" s="49" t="str">
        <f>_xlfn.XLOOKUP(Tabla20[[#This Row],[cedula]],TMODELO[Numero Documento],TMODELO[Lugar Funciones Codigo])</f>
        <v>01.83.00.00.12.04</v>
      </c>
    </row>
    <row r="216" spans="1:20">
      <c r="A216" s="57" t="s">
        <v>3113</v>
      </c>
      <c r="B216" s="57" t="s">
        <v>3145</v>
      </c>
      <c r="C216" s="57" t="s">
        <v>3155</v>
      </c>
      <c r="D216" s="57" t="s">
        <v>1349</v>
      </c>
      <c r="E216" s="57" t="str">
        <f>_xlfn.XLOOKUP(Tabla20[[#This Row],[cedula]],TMODELO[Numero Documento],TMODELO[Empleado])</f>
        <v>JORGE MISAEL MOQUETE SANTOS</v>
      </c>
      <c r="F216" s="57" t="s">
        <v>605</v>
      </c>
      <c r="G216" s="57" t="str">
        <f>_xlfn.XLOOKUP(Tabla20[[#This Row],[cedula]],TMODELO[Numero Documento],TMODELO[Lugar Funciones])</f>
        <v>DIRECCION JURIDICA</v>
      </c>
      <c r="H216" s="57" t="str">
        <f>_xlfn.XLOOKUP(Tabla20[[#This Row],[cedula]],TCARRERA[CEDULA],TCARRERA[CATEGORIA DEL SERVIDOR],"")</f>
        <v>CARRERA ADMINISTRATIVA</v>
      </c>
      <c r="I216" s="65"/>
      <c r="J216" s="41" t="str">
        <f>IF(Tabla20[[#This Row],[CARRERA]]&lt;&gt;"",Tabla20[[#This Row],[CARRERA]],IF(Tabla20[[#This Row],[Columna1]]&lt;&gt;"",Tabla20[[#This Row],[Columna1]],""))</f>
        <v>CARRERA ADMINISTRATIVA</v>
      </c>
      <c r="K216" s="55" t="str">
        <f>IF(Tabla20[[#This Row],[TIPO]]="Temporales",_xlfn.XLOOKUP(Tabla20[[#This Row],[NOMBRE Y APELLIDO]],TBLFECHAS[NOMBRE Y APELLIDO],TBLFECHAS[DESDE]),"")</f>
        <v/>
      </c>
      <c r="L216" s="55" t="str">
        <f>IF(Tabla20[[#This Row],[TIPO]]="Temporales",_xlfn.XLOOKUP(Tabla20[[#This Row],[NOMBRE Y APELLIDO]],TBLFECHAS[NOMBRE Y APELLIDO],TBLFECHAS[HASTA]),"")</f>
        <v/>
      </c>
      <c r="M216" s="58">
        <v>65000</v>
      </c>
      <c r="N216" s="62">
        <v>0</v>
      </c>
      <c r="O216" s="61">
        <v>1976</v>
      </c>
      <c r="P216" s="61">
        <v>1865.5</v>
      </c>
      <c r="Q216" s="61">
        <f>Tabla20[[#This Row],[sbruto]]-SUM(Tabla20[[#This Row],[ISR]:[AFP]])-Tabla20[[#This Row],[sneto]]</f>
        <v>675</v>
      </c>
      <c r="R216" s="61">
        <v>60483.5</v>
      </c>
      <c r="S216" s="45" t="str">
        <f>_xlfn.XLOOKUP(Tabla20[[#This Row],[cedula]],TMODELO[Numero Documento],TMODELO[gen])</f>
        <v>M</v>
      </c>
      <c r="T216" s="49" t="str">
        <f>_xlfn.XLOOKUP(Tabla20[[#This Row],[cedula]],TMODELO[Numero Documento],TMODELO[Lugar Funciones Codigo])</f>
        <v>01.83.00.08</v>
      </c>
    </row>
    <row r="217" spans="1:20">
      <c r="A217" s="57" t="s">
        <v>3113</v>
      </c>
      <c r="B217" s="57" t="s">
        <v>3145</v>
      </c>
      <c r="C217" s="57" t="s">
        <v>3155</v>
      </c>
      <c r="D217" s="57" t="s">
        <v>1331</v>
      </c>
      <c r="E217" s="57" t="str">
        <f>_xlfn.XLOOKUP(Tabla20[[#This Row],[cedula]],TMODELO[Numero Documento],TMODELO[Empleado])</f>
        <v>CARLOS ALBERTO REYES TEJADA</v>
      </c>
      <c r="F217" s="57" t="s">
        <v>110</v>
      </c>
      <c r="G217" s="57" t="str">
        <f>_xlfn.XLOOKUP(Tabla20[[#This Row],[cedula]],TMODELO[Numero Documento],TMODELO[Lugar Funciones])</f>
        <v>DIRECCION JURIDICA</v>
      </c>
      <c r="H217" s="57" t="str">
        <f>_xlfn.XLOOKUP(Tabla20[[#This Row],[cedula]],TCARRERA[CEDULA],TCARRERA[CATEGORIA DEL SERVIDOR],"")</f>
        <v>CARRERA ADMINISTRATIVA</v>
      </c>
      <c r="I217" s="65"/>
      <c r="J217" s="41" t="str">
        <f>IF(Tabla20[[#This Row],[CARRERA]]&lt;&gt;"",Tabla20[[#This Row],[CARRERA]],IF(Tabla20[[#This Row],[Columna1]]&lt;&gt;"",Tabla20[[#This Row],[Columna1]],""))</f>
        <v>CARRERA ADMINISTRATIVA</v>
      </c>
      <c r="K217" s="55" t="str">
        <f>IF(Tabla20[[#This Row],[TIPO]]="Temporales",_xlfn.XLOOKUP(Tabla20[[#This Row],[NOMBRE Y APELLIDO]],TBLFECHAS[NOMBRE Y APELLIDO],TBLFECHAS[DESDE]),"")</f>
        <v/>
      </c>
      <c r="L217" s="55" t="str">
        <f>IF(Tabla20[[#This Row],[TIPO]]="Temporales",_xlfn.XLOOKUP(Tabla20[[#This Row],[NOMBRE Y APELLIDO]],TBLFECHAS[NOMBRE Y APELLIDO],TBLFECHAS[HASTA]),"")</f>
        <v/>
      </c>
      <c r="M217" s="58">
        <v>65000</v>
      </c>
      <c r="N217" s="61">
        <v>0</v>
      </c>
      <c r="O217" s="61">
        <v>1976</v>
      </c>
      <c r="P217" s="61">
        <v>1865.5</v>
      </c>
      <c r="Q217" s="61">
        <f>Tabla20[[#This Row],[sbruto]]-SUM(Tabla20[[#This Row],[ISR]:[AFP]])-Tabla20[[#This Row],[sneto]]</f>
        <v>25948.65</v>
      </c>
      <c r="R217" s="61">
        <v>35209.85</v>
      </c>
      <c r="S217" s="45" t="str">
        <f>_xlfn.XLOOKUP(Tabla20[[#This Row],[cedula]],TMODELO[Numero Documento],TMODELO[gen])</f>
        <v>M</v>
      </c>
      <c r="T217" s="49" t="str">
        <f>_xlfn.XLOOKUP(Tabla20[[#This Row],[cedula]],TMODELO[Numero Documento],TMODELO[Lugar Funciones Codigo])</f>
        <v>01.83.00.08</v>
      </c>
    </row>
    <row r="218" spans="1:20">
      <c r="A218" s="57" t="s">
        <v>3113</v>
      </c>
      <c r="B218" s="57" t="s">
        <v>3145</v>
      </c>
      <c r="C218" s="57" t="s">
        <v>3155</v>
      </c>
      <c r="D218" s="57" t="s">
        <v>1389</v>
      </c>
      <c r="E218" s="57" t="str">
        <f>_xlfn.XLOOKUP(Tabla20[[#This Row],[cedula]],TMODELO[Numero Documento],TMODELO[Empleado])</f>
        <v>RAMON ANTONIO PEÑA SAVIÑON</v>
      </c>
      <c r="F218" s="57" t="s">
        <v>110</v>
      </c>
      <c r="G218" s="57" t="str">
        <f>_xlfn.XLOOKUP(Tabla20[[#This Row],[cedula]],TMODELO[Numero Documento],TMODELO[Lugar Funciones])</f>
        <v>DIRECCION JURIDICA</v>
      </c>
      <c r="H218" s="57" t="str">
        <f>_xlfn.XLOOKUP(Tabla20[[#This Row],[cedula]],TCARRERA[CEDULA],TCARRERA[CATEGORIA DEL SERVIDOR],"")</f>
        <v>CARRERA ADMINISTRATIVA</v>
      </c>
      <c r="I218" s="65"/>
      <c r="J218" s="41" t="str">
        <f>IF(Tabla20[[#This Row],[CARRERA]]&lt;&gt;"",Tabla20[[#This Row],[CARRERA]],IF(Tabla20[[#This Row],[Columna1]]&lt;&gt;"",Tabla20[[#This Row],[Columna1]],""))</f>
        <v>CARRERA ADMINISTRATIVA</v>
      </c>
      <c r="K218" s="55" t="str">
        <f>IF(Tabla20[[#This Row],[TIPO]]="Temporales",_xlfn.XLOOKUP(Tabla20[[#This Row],[NOMBRE Y APELLIDO]],TBLFECHAS[NOMBRE Y APELLIDO],TBLFECHAS[DESDE]),"")</f>
        <v/>
      </c>
      <c r="L218" s="55" t="str">
        <f>IF(Tabla20[[#This Row],[TIPO]]="Temporales",_xlfn.XLOOKUP(Tabla20[[#This Row],[NOMBRE Y APELLIDO]],TBLFECHAS[NOMBRE Y APELLIDO],TBLFECHAS[HASTA]),"")</f>
        <v/>
      </c>
      <c r="M218" s="58">
        <v>50000</v>
      </c>
      <c r="N218" s="63">
        <v>0</v>
      </c>
      <c r="O218" s="59">
        <v>1520</v>
      </c>
      <c r="P218" s="59">
        <v>1435</v>
      </c>
      <c r="Q218" s="59">
        <f>Tabla20[[#This Row],[sbruto]]-SUM(Tabla20[[#This Row],[ISR]:[AFP]])-Tabla20[[#This Row],[sneto]]</f>
        <v>9155.5899999999965</v>
      </c>
      <c r="R218" s="59">
        <v>37889.410000000003</v>
      </c>
      <c r="S218" s="45" t="str">
        <f>_xlfn.XLOOKUP(Tabla20[[#This Row],[cedula]],TMODELO[Numero Documento],TMODELO[gen])</f>
        <v>M</v>
      </c>
      <c r="T218" s="49" t="str">
        <f>_xlfn.XLOOKUP(Tabla20[[#This Row],[cedula]],TMODELO[Numero Documento],TMODELO[Lugar Funciones Codigo])</f>
        <v>01.83.00.08</v>
      </c>
    </row>
    <row r="219" spans="1:20">
      <c r="A219" s="57" t="s">
        <v>3113</v>
      </c>
      <c r="B219" s="57" t="s">
        <v>3145</v>
      </c>
      <c r="C219" s="57" t="s">
        <v>3155</v>
      </c>
      <c r="D219" s="57" t="s">
        <v>2285</v>
      </c>
      <c r="E219" s="57" t="str">
        <f>_xlfn.XLOOKUP(Tabla20[[#This Row],[cedula]],TMODELO[Numero Documento],TMODELO[Empleado])</f>
        <v>SANTOS LOPEZ ROMERO</v>
      </c>
      <c r="F219" s="57" t="s">
        <v>213</v>
      </c>
      <c r="G219" s="57" t="str">
        <f>_xlfn.XLOOKUP(Tabla20[[#This Row],[cedula]],TMODELO[Numero Documento],TMODELO[Lugar Funciones])</f>
        <v>DIRECCION JURIDICA</v>
      </c>
      <c r="H219" s="57" t="str">
        <f>_xlfn.XLOOKUP(Tabla20[[#This Row],[cedula]],TCARRERA[CEDULA],TCARRERA[CATEGORIA DEL SERVIDOR],"")</f>
        <v/>
      </c>
      <c r="I219" s="65"/>
      <c r="J219" s="41" t="str">
        <f>IF(Tabla20[[#This Row],[CARRERA]]&lt;&gt;"",Tabla20[[#This Row],[CARRERA]],IF(Tabla20[[#This Row],[Columna1]]&lt;&gt;"",Tabla20[[#This Row],[Columna1]],""))</f>
        <v/>
      </c>
      <c r="K219" s="55" t="str">
        <f>IF(Tabla20[[#This Row],[TIPO]]="Temporales",_xlfn.XLOOKUP(Tabla20[[#This Row],[NOMBRE Y APELLIDO]],TBLFECHAS[NOMBRE Y APELLIDO],TBLFECHAS[DESDE]),"")</f>
        <v/>
      </c>
      <c r="L219" s="55" t="str">
        <f>IF(Tabla20[[#This Row],[TIPO]]="Temporales",_xlfn.XLOOKUP(Tabla20[[#This Row],[NOMBRE Y APELLIDO]],TBLFECHAS[NOMBRE Y APELLIDO],TBLFECHAS[HASTA]),"")</f>
        <v/>
      </c>
      <c r="M219" s="58">
        <v>40000</v>
      </c>
      <c r="N219" s="63">
        <v>0</v>
      </c>
      <c r="O219" s="61">
        <v>1216</v>
      </c>
      <c r="P219" s="61">
        <v>1148</v>
      </c>
      <c r="Q219" s="61">
        <f>Tabla20[[#This Row],[sbruto]]-SUM(Tabla20[[#This Row],[ISR]:[AFP]])-Tabla20[[#This Row],[sneto]]</f>
        <v>1271</v>
      </c>
      <c r="R219" s="61">
        <v>36365</v>
      </c>
      <c r="S219" s="49" t="str">
        <f>_xlfn.XLOOKUP(Tabla20[[#This Row],[cedula]],TMODELO[Numero Documento],TMODELO[gen])</f>
        <v>M</v>
      </c>
      <c r="T219" s="49" t="str">
        <f>_xlfn.XLOOKUP(Tabla20[[#This Row],[cedula]],TMODELO[Numero Documento],TMODELO[Lugar Funciones Codigo])</f>
        <v>01.83.00.08</v>
      </c>
    </row>
    <row r="220" spans="1:20">
      <c r="A220" s="57" t="s">
        <v>3113</v>
      </c>
      <c r="B220" s="57" t="s">
        <v>3145</v>
      </c>
      <c r="C220" s="57" t="s">
        <v>3155</v>
      </c>
      <c r="D220" s="57" t="s">
        <v>2119</v>
      </c>
      <c r="E220" s="57" t="str">
        <f>_xlfn.XLOOKUP(Tabla20[[#This Row],[cedula]],TMODELO[Numero Documento],TMODELO[Empleado])</f>
        <v>FERNANDO ANTONIO CUSTODIA VASQUEZ</v>
      </c>
      <c r="F220" s="57" t="s">
        <v>135</v>
      </c>
      <c r="G220" s="57" t="str">
        <f>_xlfn.XLOOKUP(Tabla20[[#This Row],[cedula]],TMODELO[Numero Documento],TMODELO[Lugar Funciones])</f>
        <v>DIRECCION JURIDICA</v>
      </c>
      <c r="H220" s="57" t="str">
        <f>_xlfn.XLOOKUP(Tabla20[[#This Row],[cedula]],TCARRERA[CEDULA],TCARRERA[CATEGORIA DEL SERVIDOR],"")</f>
        <v/>
      </c>
      <c r="I220" s="65"/>
      <c r="J220" s="41" t="str">
        <f>IF(Tabla20[[#This Row],[CARRERA]]&lt;&gt;"",Tabla20[[#This Row],[CARRERA]],IF(Tabla20[[#This Row],[Columna1]]&lt;&gt;"",Tabla20[[#This Row],[Columna1]],""))</f>
        <v/>
      </c>
      <c r="K220" s="55" t="str">
        <f>IF(Tabla20[[#This Row],[TIPO]]="Temporales",_xlfn.XLOOKUP(Tabla20[[#This Row],[NOMBRE Y APELLIDO]],TBLFECHAS[NOMBRE Y APELLIDO],TBLFECHAS[DESDE]),"")</f>
        <v/>
      </c>
      <c r="L220" s="55" t="str">
        <f>IF(Tabla20[[#This Row],[TIPO]]="Temporales",_xlfn.XLOOKUP(Tabla20[[#This Row],[NOMBRE Y APELLIDO]],TBLFECHAS[NOMBRE Y APELLIDO],TBLFECHAS[HASTA]),"")</f>
        <v/>
      </c>
      <c r="M220" s="58">
        <v>30000</v>
      </c>
      <c r="N220" s="63">
        <v>0</v>
      </c>
      <c r="O220" s="59">
        <v>912</v>
      </c>
      <c r="P220" s="59">
        <v>861</v>
      </c>
      <c r="Q220" s="59">
        <f>Tabla20[[#This Row],[sbruto]]-SUM(Tabla20[[#This Row],[ISR]:[AFP]])-Tabla20[[#This Row],[sneto]]</f>
        <v>25</v>
      </c>
      <c r="R220" s="59">
        <v>28202</v>
      </c>
      <c r="S220" s="45" t="str">
        <f>_xlfn.XLOOKUP(Tabla20[[#This Row],[cedula]],TMODELO[Numero Documento],TMODELO[gen])</f>
        <v>M</v>
      </c>
      <c r="T220" s="49" t="str">
        <f>_xlfn.XLOOKUP(Tabla20[[#This Row],[cedula]],TMODELO[Numero Documento],TMODELO[Lugar Funciones Codigo])</f>
        <v>01.83.00.08</v>
      </c>
    </row>
    <row r="221" spans="1:20">
      <c r="A221" s="57" t="s">
        <v>3113</v>
      </c>
      <c r="B221" s="57" t="s">
        <v>3145</v>
      </c>
      <c r="C221" s="57" t="s">
        <v>3155</v>
      </c>
      <c r="D221" s="57" t="s">
        <v>1339</v>
      </c>
      <c r="E221" s="57" t="str">
        <f>_xlfn.XLOOKUP(Tabla20[[#This Row],[cedula]],TMODELO[Numero Documento],TMODELO[Empleado])</f>
        <v>EDSON DANILO AMIN TORIBIO GOMEZ</v>
      </c>
      <c r="F221" s="57" t="s">
        <v>298</v>
      </c>
      <c r="G221" s="57" t="str">
        <f>_xlfn.XLOOKUP(Tabla20[[#This Row],[cedula]],TMODELO[Numero Documento],TMODELO[Lugar Funciones])</f>
        <v>DIRECCION DE COMUNICACIONES</v>
      </c>
      <c r="H221" s="57" t="str">
        <f>_xlfn.XLOOKUP(Tabla20[[#This Row],[cedula]],TCARRERA[CEDULA],TCARRERA[CATEGORIA DEL SERVIDOR],"")</f>
        <v>CARRERA ADMINISTRATIVA</v>
      </c>
      <c r="I221" s="65"/>
      <c r="J221" s="41" t="str">
        <f>IF(Tabla20[[#This Row],[CARRERA]]&lt;&gt;"",Tabla20[[#This Row],[CARRERA]],IF(Tabla20[[#This Row],[Columna1]]&lt;&gt;"",Tabla20[[#This Row],[Columna1]],""))</f>
        <v>CARRERA ADMINISTRATIVA</v>
      </c>
      <c r="K221" s="55" t="str">
        <f>IF(Tabla20[[#This Row],[TIPO]]="Temporales",_xlfn.XLOOKUP(Tabla20[[#This Row],[NOMBRE Y APELLIDO]],TBLFECHAS[NOMBRE Y APELLIDO],TBLFECHAS[DESDE]),"")</f>
        <v/>
      </c>
      <c r="L221" s="55" t="str">
        <f>IF(Tabla20[[#This Row],[TIPO]]="Temporales",_xlfn.XLOOKUP(Tabla20[[#This Row],[NOMBRE Y APELLIDO]],TBLFECHAS[NOMBRE Y APELLIDO],TBLFECHAS[HASTA]),"")</f>
        <v/>
      </c>
      <c r="M221" s="58">
        <v>65000</v>
      </c>
      <c r="N221" s="60">
        <v>0</v>
      </c>
      <c r="O221" s="59">
        <v>1976</v>
      </c>
      <c r="P221" s="59">
        <v>1865.5</v>
      </c>
      <c r="Q221" s="59">
        <f>Tabla20[[#This Row],[sbruto]]-SUM(Tabla20[[#This Row],[ISR]:[AFP]])-Tabla20[[#This Row],[sneto]]</f>
        <v>35914.589999999997</v>
      </c>
      <c r="R221" s="59">
        <v>25243.91</v>
      </c>
      <c r="S221" s="45" t="str">
        <f>_xlfn.XLOOKUP(Tabla20[[#This Row],[cedula]],TMODELO[Numero Documento],TMODELO[gen])</f>
        <v>M</v>
      </c>
      <c r="T221" s="49" t="str">
        <f>_xlfn.XLOOKUP(Tabla20[[#This Row],[cedula]],TMODELO[Numero Documento],TMODELO[Lugar Funciones Codigo])</f>
        <v>01.83.00.09</v>
      </c>
    </row>
    <row r="222" spans="1:20">
      <c r="A222" s="57" t="s">
        <v>3113</v>
      </c>
      <c r="B222" s="57" t="s">
        <v>3145</v>
      </c>
      <c r="C222" s="57" t="s">
        <v>3155</v>
      </c>
      <c r="D222" s="57" t="s">
        <v>1334</v>
      </c>
      <c r="E222" s="57" t="str">
        <f>_xlfn.XLOOKUP(Tabla20[[#This Row],[cedula]],TMODELO[Numero Documento],TMODELO[Empleado])</f>
        <v>DANIEL ROBERTO FORTUNA TERRERO</v>
      </c>
      <c r="F222" s="57" t="s">
        <v>298</v>
      </c>
      <c r="G222" s="57" t="str">
        <f>_xlfn.XLOOKUP(Tabla20[[#This Row],[cedula]],TMODELO[Numero Documento],TMODELO[Lugar Funciones])</f>
        <v>DIRECCION DE COMUNICACIONES</v>
      </c>
      <c r="H222" s="57" t="str">
        <f>_xlfn.XLOOKUP(Tabla20[[#This Row],[cedula]],TCARRERA[CEDULA],TCARRERA[CATEGORIA DEL SERVIDOR],"")</f>
        <v>CARRERA ADMINISTRATIVA</v>
      </c>
      <c r="I222" s="65"/>
      <c r="J222" s="41" t="str">
        <f>IF(Tabla20[[#This Row],[CARRERA]]&lt;&gt;"",Tabla20[[#This Row],[CARRERA]],IF(Tabla20[[#This Row],[Columna1]]&lt;&gt;"",Tabla20[[#This Row],[Columna1]],""))</f>
        <v>CARRERA ADMINISTRATIVA</v>
      </c>
      <c r="K222" s="55" t="str">
        <f>IF(Tabla20[[#This Row],[TIPO]]="Temporales",_xlfn.XLOOKUP(Tabla20[[#This Row],[NOMBRE Y APELLIDO]],TBLFECHAS[NOMBRE Y APELLIDO],TBLFECHAS[DESDE]),"")</f>
        <v/>
      </c>
      <c r="L222" s="55" t="str">
        <f>IF(Tabla20[[#This Row],[TIPO]]="Temporales",_xlfn.XLOOKUP(Tabla20[[#This Row],[NOMBRE Y APELLIDO]],TBLFECHAS[NOMBRE Y APELLIDO],TBLFECHAS[HASTA]),"")</f>
        <v/>
      </c>
      <c r="M222" s="58">
        <v>65000</v>
      </c>
      <c r="N222" s="63">
        <v>0</v>
      </c>
      <c r="O222" s="61">
        <v>1976</v>
      </c>
      <c r="P222" s="61">
        <v>1865.5</v>
      </c>
      <c r="Q222" s="61">
        <f>Tabla20[[#This Row],[sbruto]]-SUM(Tabla20[[#This Row],[ISR]:[AFP]])-Tabla20[[#This Row],[sneto]]</f>
        <v>4421</v>
      </c>
      <c r="R222" s="61">
        <v>56737.5</v>
      </c>
      <c r="S222" s="45" t="str">
        <f>_xlfn.XLOOKUP(Tabla20[[#This Row],[cedula]],TMODELO[Numero Documento],TMODELO[gen])</f>
        <v>M</v>
      </c>
      <c r="T222" s="49" t="str">
        <f>_xlfn.XLOOKUP(Tabla20[[#This Row],[cedula]],TMODELO[Numero Documento],TMODELO[Lugar Funciones Codigo])</f>
        <v>01.83.00.09</v>
      </c>
    </row>
    <row r="223" spans="1:20">
      <c r="A223" s="57" t="s">
        <v>3113</v>
      </c>
      <c r="B223" s="57" t="s">
        <v>3145</v>
      </c>
      <c r="C223" s="57" t="s">
        <v>3155</v>
      </c>
      <c r="D223" s="57" t="s">
        <v>1378</v>
      </c>
      <c r="E223" s="57" t="str">
        <f>_xlfn.XLOOKUP(Tabla20[[#This Row],[cedula]],TMODELO[Numero Documento],TMODELO[Empleado])</f>
        <v>MIRFAK ROWLAND ANTIGUA</v>
      </c>
      <c r="F223" s="57" t="s">
        <v>102</v>
      </c>
      <c r="G223" s="57" t="str">
        <f>_xlfn.XLOOKUP(Tabla20[[#This Row],[cedula]],TMODELO[Numero Documento],TMODELO[Lugar Funciones])</f>
        <v>DIRECCION DE COMUNICACIONES</v>
      </c>
      <c r="H223" s="57" t="str">
        <f>_xlfn.XLOOKUP(Tabla20[[#This Row],[cedula]],TCARRERA[CEDULA],TCARRERA[CATEGORIA DEL SERVIDOR],"")</f>
        <v>CARRERA ADMINISTRATIVA</v>
      </c>
      <c r="I223" s="65"/>
      <c r="J223" s="41" t="str">
        <f>IF(Tabla20[[#This Row],[CARRERA]]&lt;&gt;"",Tabla20[[#This Row],[CARRERA]],IF(Tabla20[[#This Row],[Columna1]]&lt;&gt;"",Tabla20[[#This Row],[Columna1]],""))</f>
        <v>CARRERA ADMINISTRATIVA</v>
      </c>
      <c r="K223" s="55" t="str">
        <f>IF(Tabla20[[#This Row],[TIPO]]="Temporales",_xlfn.XLOOKUP(Tabla20[[#This Row],[NOMBRE Y APELLIDO]],TBLFECHAS[NOMBRE Y APELLIDO],TBLFECHAS[DESDE]),"")</f>
        <v/>
      </c>
      <c r="L223" s="55" t="str">
        <f>IF(Tabla20[[#This Row],[TIPO]]="Temporales",_xlfn.XLOOKUP(Tabla20[[#This Row],[NOMBRE Y APELLIDO]],TBLFECHAS[NOMBRE Y APELLIDO],TBLFECHAS[HASTA]),"")</f>
        <v/>
      </c>
      <c r="M223" s="58">
        <v>60000</v>
      </c>
      <c r="N223" s="61">
        <v>0</v>
      </c>
      <c r="O223" s="61">
        <v>1824</v>
      </c>
      <c r="P223" s="61">
        <v>1722</v>
      </c>
      <c r="Q223" s="61">
        <f>Tabla20[[#This Row],[sbruto]]-SUM(Tabla20[[#This Row],[ISR]:[AFP]])-Tabla20[[#This Row],[sneto]]</f>
        <v>505</v>
      </c>
      <c r="R223" s="61">
        <v>55949</v>
      </c>
      <c r="S223" s="45" t="str">
        <f>_xlfn.XLOOKUP(Tabla20[[#This Row],[cedula]],TMODELO[Numero Documento],TMODELO[gen])</f>
        <v>F</v>
      </c>
      <c r="T223" s="49" t="str">
        <f>_xlfn.XLOOKUP(Tabla20[[#This Row],[cedula]],TMODELO[Numero Documento],TMODELO[Lugar Funciones Codigo])</f>
        <v>01.83.00.09</v>
      </c>
    </row>
    <row r="224" spans="1:20">
      <c r="A224" s="57" t="s">
        <v>3113</v>
      </c>
      <c r="B224" s="57" t="s">
        <v>3145</v>
      </c>
      <c r="C224" s="57" t="s">
        <v>3155</v>
      </c>
      <c r="D224" s="57" t="s">
        <v>2123</v>
      </c>
      <c r="E224" s="57" t="str">
        <f>_xlfn.XLOOKUP(Tabla20[[#This Row],[cedula]],TMODELO[Numero Documento],TMODELO[Empleado])</f>
        <v>FRANCISCO ANTONIO TEJADA BURGOS</v>
      </c>
      <c r="F224" s="57" t="s">
        <v>102</v>
      </c>
      <c r="G224" s="57" t="str">
        <f>_xlfn.XLOOKUP(Tabla20[[#This Row],[cedula]],TMODELO[Numero Documento],TMODELO[Lugar Funciones])</f>
        <v>DIRECCION DE COMUNICACIONES</v>
      </c>
      <c r="H224" s="57" t="str">
        <f>_xlfn.XLOOKUP(Tabla20[[#This Row],[cedula]],TCARRERA[CEDULA],TCARRERA[CATEGORIA DEL SERVIDOR],"")</f>
        <v/>
      </c>
      <c r="I224" s="65"/>
      <c r="J224" s="41" t="str">
        <f>IF(Tabla20[[#This Row],[CARRERA]]&lt;&gt;"",Tabla20[[#This Row],[CARRERA]],IF(Tabla20[[#This Row],[Columna1]]&lt;&gt;"",Tabla20[[#This Row],[Columna1]],""))</f>
        <v/>
      </c>
      <c r="K224" s="55" t="str">
        <f>IF(Tabla20[[#This Row],[TIPO]]="Temporales",_xlfn.XLOOKUP(Tabla20[[#This Row],[NOMBRE Y APELLIDO]],TBLFECHAS[NOMBRE Y APELLIDO],TBLFECHAS[DESDE]),"")</f>
        <v/>
      </c>
      <c r="L224" s="55" t="str">
        <f>IF(Tabla20[[#This Row],[TIPO]]="Temporales",_xlfn.XLOOKUP(Tabla20[[#This Row],[NOMBRE Y APELLIDO]],TBLFECHAS[NOMBRE Y APELLIDO],TBLFECHAS[HASTA]),"")</f>
        <v/>
      </c>
      <c r="M224" s="58">
        <v>50000</v>
      </c>
      <c r="N224" s="61">
        <v>0</v>
      </c>
      <c r="O224" s="61">
        <v>1520</v>
      </c>
      <c r="P224" s="61">
        <v>1435</v>
      </c>
      <c r="Q224" s="61">
        <f>Tabla20[[#This Row],[sbruto]]-SUM(Tabla20[[#This Row],[ISR]:[AFP]])-Tabla20[[#This Row],[sneto]]</f>
        <v>25</v>
      </c>
      <c r="R224" s="61">
        <v>47020</v>
      </c>
      <c r="S224" s="45" t="str">
        <f>_xlfn.XLOOKUP(Tabla20[[#This Row],[cedula]],TMODELO[Numero Documento],TMODELO[gen])</f>
        <v>M</v>
      </c>
      <c r="T224" s="49" t="str">
        <f>_xlfn.XLOOKUP(Tabla20[[#This Row],[cedula]],TMODELO[Numero Documento],TMODELO[Lugar Funciones Codigo])</f>
        <v>01.83.00.09</v>
      </c>
    </row>
    <row r="225" spans="1:20">
      <c r="A225" s="57" t="s">
        <v>3113</v>
      </c>
      <c r="B225" s="57" t="s">
        <v>3145</v>
      </c>
      <c r="C225" s="57" t="s">
        <v>3155</v>
      </c>
      <c r="D225" s="57" t="s">
        <v>2083</v>
      </c>
      <c r="E225" s="57" t="str">
        <f>_xlfn.XLOOKUP(Tabla20[[#This Row],[cedula]],TMODELO[Numero Documento],TMODELO[Empleado])</f>
        <v>CESAR ANTONIO GUZMAN BENCOSME</v>
      </c>
      <c r="F225" s="57" t="s">
        <v>300</v>
      </c>
      <c r="G225" s="57" t="str">
        <f>_xlfn.XLOOKUP(Tabla20[[#This Row],[cedula]],TMODELO[Numero Documento],TMODELO[Lugar Funciones])</f>
        <v>DIRECCION DE COMUNICACIONES</v>
      </c>
      <c r="H225" s="57" t="str">
        <f>_xlfn.XLOOKUP(Tabla20[[#This Row],[cedula]],TCARRERA[CEDULA],TCARRERA[CATEGORIA DEL SERVIDOR],"")</f>
        <v/>
      </c>
      <c r="I225" s="65"/>
      <c r="J225" s="41" t="str">
        <f>IF(Tabla20[[#This Row],[CARRERA]]&lt;&gt;"",Tabla20[[#This Row],[CARRERA]],IF(Tabla20[[#This Row],[Columna1]]&lt;&gt;"",Tabla20[[#This Row],[Columna1]],""))</f>
        <v/>
      </c>
      <c r="K225" s="55" t="str">
        <f>IF(Tabla20[[#This Row],[TIPO]]="Temporales",_xlfn.XLOOKUP(Tabla20[[#This Row],[NOMBRE Y APELLIDO]],TBLFECHAS[NOMBRE Y APELLIDO],TBLFECHAS[DESDE]),"")</f>
        <v/>
      </c>
      <c r="L225" s="55" t="str">
        <f>IF(Tabla20[[#This Row],[TIPO]]="Temporales",_xlfn.XLOOKUP(Tabla20[[#This Row],[NOMBRE Y APELLIDO]],TBLFECHAS[NOMBRE Y APELLIDO],TBLFECHAS[HASTA]),"")</f>
        <v/>
      </c>
      <c r="M225" s="58">
        <v>45000</v>
      </c>
      <c r="N225" s="59">
        <v>0</v>
      </c>
      <c r="O225" s="59">
        <v>1368</v>
      </c>
      <c r="P225" s="59">
        <v>1291.5</v>
      </c>
      <c r="Q225" s="59">
        <f>Tabla20[[#This Row],[sbruto]]-SUM(Tabla20[[#This Row],[ISR]:[AFP]])-Tabla20[[#This Row],[sneto]]</f>
        <v>25</v>
      </c>
      <c r="R225" s="59">
        <v>42315.5</v>
      </c>
      <c r="S225" s="45" t="str">
        <f>_xlfn.XLOOKUP(Tabla20[[#This Row],[cedula]],TMODELO[Numero Documento],TMODELO[gen])</f>
        <v>M</v>
      </c>
      <c r="T225" s="49" t="str">
        <f>_xlfn.XLOOKUP(Tabla20[[#This Row],[cedula]],TMODELO[Numero Documento],TMODELO[Lugar Funciones Codigo])</f>
        <v>01.83.00.09</v>
      </c>
    </row>
    <row r="226" spans="1:20">
      <c r="A226" s="57" t="s">
        <v>3113</v>
      </c>
      <c r="B226" s="57" t="s">
        <v>3145</v>
      </c>
      <c r="C226" s="57" t="s">
        <v>3155</v>
      </c>
      <c r="D226" s="57" t="s">
        <v>2149</v>
      </c>
      <c r="E226" s="57" t="str">
        <f>_xlfn.XLOOKUP(Tabla20[[#This Row],[cedula]],TMODELO[Numero Documento],TMODELO[Empleado])</f>
        <v>IGHOR ESPINAL SANTOS</v>
      </c>
      <c r="F226" s="57" t="s">
        <v>298</v>
      </c>
      <c r="G226" s="57" t="str">
        <f>_xlfn.XLOOKUP(Tabla20[[#This Row],[cedula]],TMODELO[Numero Documento],TMODELO[Lugar Funciones])</f>
        <v>DIRECCION DE COMUNICACIONES</v>
      </c>
      <c r="H226" s="57" t="str">
        <f>_xlfn.XLOOKUP(Tabla20[[#This Row],[cedula]],TCARRERA[CEDULA],TCARRERA[CATEGORIA DEL SERVIDOR],"")</f>
        <v/>
      </c>
      <c r="I226" s="65"/>
      <c r="J226" s="41" t="str">
        <f>IF(Tabla20[[#This Row],[CARRERA]]&lt;&gt;"",Tabla20[[#This Row],[CARRERA]],IF(Tabla20[[#This Row],[Columna1]]&lt;&gt;"",Tabla20[[#This Row],[Columna1]],""))</f>
        <v/>
      </c>
      <c r="K226" s="55" t="str">
        <f>IF(Tabla20[[#This Row],[TIPO]]="Temporales",_xlfn.XLOOKUP(Tabla20[[#This Row],[NOMBRE Y APELLIDO]],TBLFECHAS[NOMBRE Y APELLIDO],TBLFECHAS[DESDE]),"")</f>
        <v/>
      </c>
      <c r="L226" s="55" t="str">
        <f>IF(Tabla20[[#This Row],[TIPO]]="Temporales",_xlfn.XLOOKUP(Tabla20[[#This Row],[NOMBRE Y APELLIDO]],TBLFECHAS[NOMBRE Y APELLIDO],TBLFECHAS[HASTA]),"")</f>
        <v/>
      </c>
      <c r="M226" s="58">
        <v>45000</v>
      </c>
      <c r="N226" s="63">
        <v>0</v>
      </c>
      <c r="O226" s="59">
        <v>1368</v>
      </c>
      <c r="P226" s="59">
        <v>1291.5</v>
      </c>
      <c r="Q226" s="59">
        <f>Tabla20[[#This Row],[sbruto]]-SUM(Tabla20[[#This Row],[ISR]:[AFP]])-Tabla20[[#This Row],[sneto]]</f>
        <v>25</v>
      </c>
      <c r="R226" s="59">
        <v>42315.5</v>
      </c>
      <c r="S226" s="45" t="str">
        <f>_xlfn.XLOOKUP(Tabla20[[#This Row],[cedula]],TMODELO[Numero Documento],TMODELO[gen])</f>
        <v>M</v>
      </c>
      <c r="T226" s="49" t="str">
        <f>_xlfn.XLOOKUP(Tabla20[[#This Row],[cedula]],TMODELO[Numero Documento],TMODELO[Lugar Funciones Codigo])</f>
        <v>01.83.00.09</v>
      </c>
    </row>
    <row r="227" spans="1:20">
      <c r="A227" s="57" t="s">
        <v>3113</v>
      </c>
      <c r="B227" s="57" t="s">
        <v>3145</v>
      </c>
      <c r="C227" s="57" t="s">
        <v>3155</v>
      </c>
      <c r="D227" s="57" t="s">
        <v>2090</v>
      </c>
      <c r="E227" s="57" t="str">
        <f>_xlfn.XLOOKUP(Tabla20[[#This Row],[cedula]],TMODELO[Numero Documento],TMODELO[Empleado])</f>
        <v>DAHIANA ARABELIS VARGAS</v>
      </c>
      <c r="F227" s="57" t="s">
        <v>296</v>
      </c>
      <c r="G227" s="57" t="str">
        <f>_xlfn.XLOOKUP(Tabla20[[#This Row],[cedula]],TMODELO[Numero Documento],TMODELO[Lugar Funciones])</f>
        <v>DIRECCION DE COMUNICACIONES</v>
      </c>
      <c r="H227" s="57" t="str">
        <f>_xlfn.XLOOKUP(Tabla20[[#This Row],[cedula]],TCARRERA[CEDULA],TCARRERA[CATEGORIA DEL SERVIDOR],"")</f>
        <v/>
      </c>
      <c r="I227" s="65"/>
      <c r="J227" s="50" t="str">
        <f>IF(Tabla20[[#This Row],[CARRERA]]&lt;&gt;"",Tabla20[[#This Row],[CARRERA]],IF(Tabla20[[#This Row],[Columna1]]&lt;&gt;"",Tabla20[[#This Row],[Columna1]],""))</f>
        <v/>
      </c>
      <c r="K227" s="54" t="str">
        <f>IF(Tabla20[[#This Row],[TIPO]]="Temporales",_xlfn.XLOOKUP(Tabla20[[#This Row],[NOMBRE Y APELLIDO]],TBLFECHAS[NOMBRE Y APELLIDO],TBLFECHAS[DESDE]),"")</f>
        <v/>
      </c>
      <c r="L227" s="54" t="str">
        <f>IF(Tabla20[[#This Row],[TIPO]]="Temporales",_xlfn.XLOOKUP(Tabla20[[#This Row],[NOMBRE Y APELLIDO]],TBLFECHAS[NOMBRE Y APELLIDO],TBLFECHAS[HASTA]),"")</f>
        <v/>
      </c>
      <c r="M227" s="58">
        <v>40000</v>
      </c>
      <c r="N227" s="59">
        <v>0</v>
      </c>
      <c r="O227" s="59">
        <v>1216</v>
      </c>
      <c r="P227" s="59">
        <v>1148</v>
      </c>
      <c r="Q227" s="59">
        <f>Tabla20[[#This Row],[sbruto]]-SUM(Tabla20[[#This Row],[ISR]:[AFP]])-Tabla20[[#This Row],[sneto]]</f>
        <v>8731.93</v>
      </c>
      <c r="R227" s="59">
        <v>28904.07</v>
      </c>
      <c r="S227" s="45" t="str">
        <f>_xlfn.XLOOKUP(Tabla20[[#This Row],[cedula]],TMODELO[Numero Documento],TMODELO[gen])</f>
        <v>F</v>
      </c>
      <c r="T227" s="49" t="str">
        <f>_xlfn.XLOOKUP(Tabla20[[#This Row],[cedula]],TMODELO[Numero Documento],TMODELO[Lugar Funciones Codigo])</f>
        <v>01.83.00.09</v>
      </c>
    </row>
    <row r="228" spans="1:20">
      <c r="A228" s="57" t="s">
        <v>3113</v>
      </c>
      <c r="B228" s="57" t="s">
        <v>3145</v>
      </c>
      <c r="C228" s="57" t="s">
        <v>3155</v>
      </c>
      <c r="D228" s="57" t="s">
        <v>2203</v>
      </c>
      <c r="E228" s="57" t="str">
        <f>_xlfn.XLOOKUP(Tabla20[[#This Row],[cedula]],TMODELO[Numero Documento],TMODELO[Empleado])</f>
        <v>LUIS ADOLFO PEÑA FLORENTINO</v>
      </c>
      <c r="F228" s="57" t="s">
        <v>300</v>
      </c>
      <c r="G228" s="57" t="str">
        <f>_xlfn.XLOOKUP(Tabla20[[#This Row],[cedula]],TMODELO[Numero Documento],TMODELO[Lugar Funciones])</f>
        <v>DIRECCION DE COMUNICACIONES</v>
      </c>
      <c r="H228" s="57" t="str">
        <f>_xlfn.XLOOKUP(Tabla20[[#This Row],[cedula]],TCARRERA[CEDULA],TCARRERA[CATEGORIA DEL SERVIDOR],"")</f>
        <v/>
      </c>
      <c r="I228" s="65"/>
      <c r="J228" s="41" t="str">
        <f>IF(Tabla20[[#This Row],[CARRERA]]&lt;&gt;"",Tabla20[[#This Row],[CARRERA]],IF(Tabla20[[#This Row],[Columna1]]&lt;&gt;"",Tabla20[[#This Row],[Columna1]],""))</f>
        <v/>
      </c>
      <c r="K228" s="55" t="str">
        <f>IF(Tabla20[[#This Row],[TIPO]]="Temporales",_xlfn.XLOOKUP(Tabla20[[#This Row],[NOMBRE Y APELLIDO]],TBLFECHAS[NOMBRE Y APELLIDO],TBLFECHAS[DESDE]),"")</f>
        <v/>
      </c>
      <c r="L228" s="55" t="str">
        <f>IF(Tabla20[[#This Row],[TIPO]]="Temporales",_xlfn.XLOOKUP(Tabla20[[#This Row],[NOMBRE Y APELLIDO]],TBLFECHAS[NOMBRE Y APELLIDO],TBLFECHAS[HASTA]),"")</f>
        <v/>
      </c>
      <c r="M228" s="58">
        <v>40000</v>
      </c>
      <c r="N228" s="61">
        <v>0</v>
      </c>
      <c r="O228" s="59">
        <v>1216</v>
      </c>
      <c r="P228" s="59">
        <v>1148</v>
      </c>
      <c r="Q228" s="59">
        <f>Tabla20[[#This Row],[sbruto]]-SUM(Tabla20[[#This Row],[ISR]:[AFP]])-Tabla20[[#This Row],[sneto]]</f>
        <v>25</v>
      </c>
      <c r="R228" s="59">
        <v>37611</v>
      </c>
      <c r="S228" s="49" t="str">
        <f>_xlfn.XLOOKUP(Tabla20[[#This Row],[cedula]],TMODELO[Numero Documento],TMODELO[gen])</f>
        <v>M</v>
      </c>
      <c r="T228" s="49" t="str">
        <f>_xlfn.XLOOKUP(Tabla20[[#This Row],[cedula]],TMODELO[Numero Documento],TMODELO[Lugar Funciones Codigo])</f>
        <v>01.83.00.09</v>
      </c>
    </row>
    <row r="229" spans="1:20">
      <c r="A229" s="57" t="s">
        <v>3113</v>
      </c>
      <c r="B229" s="57" t="s">
        <v>3145</v>
      </c>
      <c r="C229" s="57" t="s">
        <v>3155</v>
      </c>
      <c r="D229" s="57" t="s">
        <v>2132</v>
      </c>
      <c r="E229" s="57" t="str">
        <f>_xlfn.XLOOKUP(Tabla20[[#This Row],[cedula]],TMODELO[Numero Documento],TMODELO[Empleado])</f>
        <v>FREDERY REINOSO MARTINEZ</v>
      </c>
      <c r="F229" s="57" t="s">
        <v>1233</v>
      </c>
      <c r="G229" s="57" t="str">
        <f>_xlfn.XLOOKUP(Tabla20[[#This Row],[cedula]],TMODELO[Numero Documento],TMODELO[Lugar Funciones])</f>
        <v>DIRECCION DE COMUNICACIONES</v>
      </c>
      <c r="H229" s="57" t="str">
        <f>_xlfn.XLOOKUP(Tabla20[[#This Row],[cedula]],TCARRERA[CEDULA],TCARRERA[CATEGORIA DEL SERVIDOR],"")</f>
        <v/>
      </c>
      <c r="I229" s="65"/>
      <c r="J229" s="50" t="str">
        <f>IF(Tabla20[[#This Row],[CARRERA]]&lt;&gt;"",Tabla20[[#This Row],[CARRERA]],IF(Tabla20[[#This Row],[Columna1]]&lt;&gt;"",Tabla20[[#This Row],[Columna1]],""))</f>
        <v/>
      </c>
      <c r="K229" s="54" t="str">
        <f>IF(Tabla20[[#This Row],[TIPO]]="Temporales",_xlfn.XLOOKUP(Tabla20[[#This Row],[NOMBRE Y APELLIDO]],TBLFECHAS[NOMBRE Y APELLIDO],TBLFECHAS[DESDE]),"")</f>
        <v/>
      </c>
      <c r="L229" s="54" t="str">
        <f>IF(Tabla20[[#This Row],[TIPO]]="Temporales",_xlfn.XLOOKUP(Tabla20[[#This Row],[NOMBRE Y APELLIDO]],TBLFECHAS[NOMBRE Y APELLIDO],TBLFECHAS[HASTA]),"")</f>
        <v/>
      </c>
      <c r="M229" s="58">
        <v>35000</v>
      </c>
      <c r="N229" s="63">
        <v>0</v>
      </c>
      <c r="O229" s="59">
        <v>1064</v>
      </c>
      <c r="P229" s="59">
        <v>1004.5</v>
      </c>
      <c r="Q229" s="59">
        <f>Tabla20[[#This Row],[sbruto]]-SUM(Tabla20[[#This Row],[ISR]:[AFP]])-Tabla20[[#This Row],[sneto]]</f>
        <v>25</v>
      </c>
      <c r="R229" s="59">
        <v>32906.5</v>
      </c>
      <c r="S229" s="45" t="str">
        <f>_xlfn.XLOOKUP(Tabla20[[#This Row],[cedula]],TMODELO[Numero Documento],TMODELO[gen])</f>
        <v>M</v>
      </c>
      <c r="T229" s="49" t="str">
        <f>_xlfn.XLOOKUP(Tabla20[[#This Row],[cedula]],TMODELO[Numero Documento],TMODELO[Lugar Funciones Codigo])</f>
        <v>01.83.00.09</v>
      </c>
    </row>
    <row r="230" spans="1:20">
      <c r="A230" s="57" t="s">
        <v>3113</v>
      </c>
      <c r="B230" s="57" t="s">
        <v>3145</v>
      </c>
      <c r="C230" s="57" t="s">
        <v>3155</v>
      </c>
      <c r="D230" s="57" t="s">
        <v>2156</v>
      </c>
      <c r="E230" s="57" t="str">
        <f>_xlfn.XLOOKUP(Tabla20[[#This Row],[cedula]],TMODELO[Numero Documento],TMODELO[Empleado])</f>
        <v>JHON COMPRES BRITO</v>
      </c>
      <c r="F230" s="57" t="s">
        <v>300</v>
      </c>
      <c r="G230" s="57" t="str">
        <f>_xlfn.XLOOKUP(Tabla20[[#This Row],[cedula]],TMODELO[Numero Documento],TMODELO[Lugar Funciones])</f>
        <v>DIRECCION DE COMUNICACIONES</v>
      </c>
      <c r="H230" s="57" t="str">
        <f>_xlfn.XLOOKUP(Tabla20[[#This Row],[cedula]],TCARRERA[CEDULA],TCARRERA[CATEGORIA DEL SERVIDOR],"")</f>
        <v/>
      </c>
      <c r="I230" s="65"/>
      <c r="J230" s="41" t="str">
        <f>IF(Tabla20[[#This Row],[CARRERA]]&lt;&gt;"",Tabla20[[#This Row],[CARRERA]],IF(Tabla20[[#This Row],[Columna1]]&lt;&gt;"",Tabla20[[#This Row],[Columna1]],""))</f>
        <v/>
      </c>
      <c r="K230" s="55" t="str">
        <f>IF(Tabla20[[#This Row],[TIPO]]="Temporales",_xlfn.XLOOKUP(Tabla20[[#This Row],[NOMBRE Y APELLIDO]],TBLFECHAS[NOMBRE Y APELLIDO],TBLFECHAS[DESDE]),"")</f>
        <v/>
      </c>
      <c r="L230" s="55" t="str">
        <f>IF(Tabla20[[#This Row],[TIPO]]="Temporales",_xlfn.XLOOKUP(Tabla20[[#This Row],[NOMBRE Y APELLIDO]],TBLFECHAS[NOMBRE Y APELLIDO],TBLFECHAS[HASTA]),"")</f>
        <v/>
      </c>
      <c r="M230" s="58">
        <v>35000</v>
      </c>
      <c r="N230" s="62">
        <v>0</v>
      </c>
      <c r="O230" s="59">
        <v>1064</v>
      </c>
      <c r="P230" s="59">
        <v>1004.5</v>
      </c>
      <c r="Q230" s="59">
        <f>Tabla20[[#This Row],[sbruto]]-SUM(Tabla20[[#This Row],[ISR]:[AFP]])-Tabla20[[#This Row],[sneto]]</f>
        <v>25</v>
      </c>
      <c r="R230" s="59">
        <v>32906.5</v>
      </c>
      <c r="S230" s="45" t="str">
        <f>_xlfn.XLOOKUP(Tabla20[[#This Row],[cedula]],TMODELO[Numero Documento],TMODELO[gen])</f>
        <v>M</v>
      </c>
      <c r="T230" s="49" t="str">
        <f>_xlfn.XLOOKUP(Tabla20[[#This Row],[cedula]],TMODELO[Numero Documento],TMODELO[Lugar Funciones Codigo])</f>
        <v>01.83.00.09</v>
      </c>
    </row>
    <row r="231" spans="1:20">
      <c r="A231" s="57" t="s">
        <v>3113</v>
      </c>
      <c r="B231" s="57" t="s">
        <v>3145</v>
      </c>
      <c r="C231" s="57" t="s">
        <v>3155</v>
      </c>
      <c r="D231" s="57" t="s">
        <v>2097</v>
      </c>
      <c r="E231" s="57" t="str">
        <f>_xlfn.XLOOKUP(Tabla20[[#This Row],[cedula]],TMODELO[Numero Documento],TMODELO[Empleado])</f>
        <v>DIEGO FELIX VILLA FAÑA</v>
      </c>
      <c r="F231" s="57" t="s">
        <v>300</v>
      </c>
      <c r="G231" s="57" t="str">
        <f>_xlfn.XLOOKUP(Tabla20[[#This Row],[cedula]],TMODELO[Numero Documento],TMODELO[Lugar Funciones])</f>
        <v>DIRECCION DE COMUNICACIONES</v>
      </c>
      <c r="H231" s="57" t="str">
        <f>_xlfn.XLOOKUP(Tabla20[[#This Row],[cedula]],TCARRERA[CEDULA],TCARRERA[CATEGORIA DEL SERVIDOR],"")</f>
        <v/>
      </c>
      <c r="I231" s="65"/>
      <c r="J231" s="41" t="str">
        <f>IF(Tabla20[[#This Row],[CARRERA]]&lt;&gt;"",Tabla20[[#This Row],[CARRERA]],IF(Tabla20[[#This Row],[Columna1]]&lt;&gt;"",Tabla20[[#This Row],[Columna1]],""))</f>
        <v/>
      </c>
      <c r="K231" s="55" t="str">
        <f>IF(Tabla20[[#This Row],[TIPO]]="Temporales",_xlfn.XLOOKUP(Tabla20[[#This Row],[NOMBRE Y APELLIDO]],TBLFECHAS[NOMBRE Y APELLIDO],TBLFECHAS[DESDE]),"")</f>
        <v/>
      </c>
      <c r="L231" s="55" t="str">
        <f>IF(Tabla20[[#This Row],[TIPO]]="Temporales",_xlfn.XLOOKUP(Tabla20[[#This Row],[NOMBRE Y APELLIDO]],TBLFECHAS[NOMBRE Y APELLIDO],TBLFECHAS[HASTA]),"")</f>
        <v/>
      </c>
      <c r="M231" s="58">
        <v>31500</v>
      </c>
      <c r="N231" s="61">
        <v>0</v>
      </c>
      <c r="O231" s="61">
        <v>957.6</v>
      </c>
      <c r="P231" s="61">
        <v>904.05</v>
      </c>
      <c r="Q231" s="61">
        <f>Tabla20[[#This Row],[sbruto]]-SUM(Tabla20[[#This Row],[ISR]:[AFP]])-Tabla20[[#This Row],[sneto]]</f>
        <v>75</v>
      </c>
      <c r="R231" s="61">
        <v>29563.35</v>
      </c>
      <c r="S231" s="45" t="str">
        <f>_xlfn.XLOOKUP(Tabla20[[#This Row],[cedula]],TMODELO[Numero Documento],TMODELO[gen])</f>
        <v>M</v>
      </c>
      <c r="T231" s="49" t="str">
        <f>_xlfn.XLOOKUP(Tabla20[[#This Row],[cedula]],TMODELO[Numero Documento],TMODELO[Lugar Funciones Codigo])</f>
        <v>01.83.00.09</v>
      </c>
    </row>
    <row r="232" spans="1:20">
      <c r="A232" s="57" t="s">
        <v>3113</v>
      </c>
      <c r="B232" s="57" t="s">
        <v>3145</v>
      </c>
      <c r="C232" s="57" t="s">
        <v>3155</v>
      </c>
      <c r="D232" s="57" t="s">
        <v>2088</v>
      </c>
      <c r="E232" s="57" t="str">
        <f>_xlfn.XLOOKUP(Tabla20[[#This Row],[cedula]],TMODELO[Numero Documento],TMODELO[Empleado])</f>
        <v>CORAL PIMENTEL PEÑA</v>
      </c>
      <c r="F232" s="57" t="s">
        <v>298</v>
      </c>
      <c r="G232" s="57" t="str">
        <f>_xlfn.XLOOKUP(Tabla20[[#This Row],[cedula]],TMODELO[Numero Documento],TMODELO[Lugar Funciones])</f>
        <v>DIRECCION DE COMUNICACIONES</v>
      </c>
      <c r="H232" s="57" t="str">
        <f>_xlfn.XLOOKUP(Tabla20[[#This Row],[cedula]],TCARRERA[CEDULA],TCARRERA[CATEGORIA DEL SERVIDOR],"")</f>
        <v/>
      </c>
      <c r="I232" s="65"/>
      <c r="J232" s="41" t="str">
        <f>IF(Tabla20[[#This Row],[CARRERA]]&lt;&gt;"",Tabla20[[#This Row],[CARRERA]],IF(Tabla20[[#This Row],[Columna1]]&lt;&gt;"",Tabla20[[#This Row],[Columna1]],""))</f>
        <v/>
      </c>
      <c r="K232" s="55" t="str">
        <f>IF(Tabla20[[#This Row],[TIPO]]="Temporales",_xlfn.XLOOKUP(Tabla20[[#This Row],[NOMBRE Y APELLIDO]],TBLFECHAS[NOMBRE Y APELLIDO],TBLFECHAS[DESDE]),"")</f>
        <v/>
      </c>
      <c r="L232" s="55" t="str">
        <f>IF(Tabla20[[#This Row],[TIPO]]="Temporales",_xlfn.XLOOKUP(Tabla20[[#This Row],[NOMBRE Y APELLIDO]],TBLFECHAS[NOMBRE Y APELLIDO],TBLFECHAS[HASTA]),"")</f>
        <v/>
      </c>
      <c r="M232" s="58">
        <v>30000</v>
      </c>
      <c r="N232" s="61">
        <v>0</v>
      </c>
      <c r="O232" s="59">
        <v>912</v>
      </c>
      <c r="P232" s="59">
        <v>861</v>
      </c>
      <c r="Q232" s="59">
        <f>Tabla20[[#This Row],[sbruto]]-SUM(Tabla20[[#This Row],[ISR]:[AFP]])-Tabla20[[#This Row],[sneto]]</f>
        <v>25</v>
      </c>
      <c r="R232" s="59">
        <v>28202</v>
      </c>
      <c r="S232" s="45" t="str">
        <f>_xlfn.XLOOKUP(Tabla20[[#This Row],[cedula]],TMODELO[Numero Documento],TMODELO[gen])</f>
        <v>F</v>
      </c>
      <c r="T232" s="49" t="str">
        <f>_xlfn.XLOOKUP(Tabla20[[#This Row],[cedula]],TMODELO[Numero Documento],TMODELO[Lugar Funciones Codigo])</f>
        <v>01.83.00.09</v>
      </c>
    </row>
    <row r="233" spans="1:20">
      <c r="A233" s="57" t="s">
        <v>3113</v>
      </c>
      <c r="B233" s="57" t="s">
        <v>3145</v>
      </c>
      <c r="C233" s="57" t="s">
        <v>3155</v>
      </c>
      <c r="D233" s="57" t="s">
        <v>2085</v>
      </c>
      <c r="E233" s="57" t="str">
        <f>_xlfn.XLOOKUP(Tabla20[[#This Row],[cedula]],TMODELO[Numero Documento],TMODELO[Empleado])</f>
        <v>CHRISTOPHER CASTILLO PERDOMO</v>
      </c>
      <c r="F233" s="57" t="s">
        <v>298</v>
      </c>
      <c r="G233" s="57" t="str">
        <f>_xlfn.XLOOKUP(Tabla20[[#This Row],[cedula]],TMODELO[Numero Documento],TMODELO[Lugar Funciones])</f>
        <v>DIRECCION DE COMUNICACIONES</v>
      </c>
      <c r="H233" s="57" t="str">
        <f>_xlfn.XLOOKUP(Tabla20[[#This Row],[cedula]],TCARRERA[CEDULA],TCARRERA[CATEGORIA DEL SERVIDOR],"")</f>
        <v/>
      </c>
      <c r="I233" s="65"/>
      <c r="J233" s="41" t="str">
        <f>IF(Tabla20[[#This Row],[CARRERA]]&lt;&gt;"",Tabla20[[#This Row],[CARRERA]],IF(Tabla20[[#This Row],[Columna1]]&lt;&gt;"",Tabla20[[#This Row],[Columna1]],""))</f>
        <v/>
      </c>
      <c r="K233" s="55" t="str">
        <f>IF(Tabla20[[#This Row],[TIPO]]="Temporales",_xlfn.XLOOKUP(Tabla20[[#This Row],[NOMBRE Y APELLIDO]],TBLFECHAS[NOMBRE Y APELLIDO],TBLFECHAS[DESDE]),"")</f>
        <v/>
      </c>
      <c r="L233" s="55" t="str">
        <f>IF(Tabla20[[#This Row],[TIPO]]="Temporales",_xlfn.XLOOKUP(Tabla20[[#This Row],[NOMBRE Y APELLIDO]],TBLFECHAS[NOMBRE Y APELLIDO],TBLFECHAS[HASTA]),"")</f>
        <v/>
      </c>
      <c r="M233" s="58">
        <v>30000</v>
      </c>
      <c r="N233" s="63">
        <v>0</v>
      </c>
      <c r="O233" s="59">
        <v>912</v>
      </c>
      <c r="P233" s="59">
        <v>861</v>
      </c>
      <c r="Q233" s="59">
        <f>Tabla20[[#This Row],[sbruto]]-SUM(Tabla20[[#This Row],[ISR]:[AFP]])-Tabla20[[#This Row],[sneto]]</f>
        <v>25</v>
      </c>
      <c r="R233" s="59">
        <v>28202</v>
      </c>
      <c r="S233" s="49" t="str">
        <f>_xlfn.XLOOKUP(Tabla20[[#This Row],[cedula]],TMODELO[Numero Documento],TMODELO[gen])</f>
        <v>M</v>
      </c>
      <c r="T233" s="49" t="str">
        <f>_xlfn.XLOOKUP(Tabla20[[#This Row],[cedula]],TMODELO[Numero Documento],TMODELO[Lugar Funciones Codigo])</f>
        <v>01.83.00.09</v>
      </c>
    </row>
    <row r="234" spans="1:20">
      <c r="A234" s="57" t="s">
        <v>3113</v>
      </c>
      <c r="B234" s="57" t="s">
        <v>3145</v>
      </c>
      <c r="C234" s="57" t="s">
        <v>3155</v>
      </c>
      <c r="D234" s="57" t="s">
        <v>1341</v>
      </c>
      <c r="E234" s="57" t="str">
        <f>_xlfn.XLOOKUP(Tabla20[[#This Row],[cedula]],TMODELO[Numero Documento],TMODELO[Empleado])</f>
        <v>EUSEBIO MARTE SORIANO</v>
      </c>
      <c r="F234" s="57" t="s">
        <v>296</v>
      </c>
      <c r="G234" s="57" t="str">
        <f>_xlfn.XLOOKUP(Tabla20[[#This Row],[cedula]],TMODELO[Numero Documento],TMODELO[Lugar Funciones])</f>
        <v>DIRECCION DE COMUNICACIONES</v>
      </c>
      <c r="H234" s="57" t="str">
        <f>_xlfn.XLOOKUP(Tabla20[[#This Row],[cedula]],TCARRERA[CEDULA],TCARRERA[CATEGORIA DEL SERVIDOR],"")</f>
        <v>CARRERA ADMINISTRATIVA</v>
      </c>
      <c r="I234" s="65"/>
      <c r="J234" s="41" t="str">
        <f>IF(Tabla20[[#This Row],[CARRERA]]&lt;&gt;"",Tabla20[[#This Row],[CARRERA]],IF(Tabla20[[#This Row],[Columna1]]&lt;&gt;"",Tabla20[[#This Row],[Columna1]],""))</f>
        <v>CARRERA ADMINISTRATIVA</v>
      </c>
      <c r="K234" s="55" t="str">
        <f>IF(Tabla20[[#This Row],[TIPO]]="Temporales",_xlfn.XLOOKUP(Tabla20[[#This Row],[NOMBRE Y APELLIDO]],TBLFECHAS[NOMBRE Y APELLIDO],TBLFECHAS[DESDE]),"")</f>
        <v/>
      </c>
      <c r="L234" s="55" t="str">
        <f>IF(Tabla20[[#This Row],[TIPO]]="Temporales",_xlfn.XLOOKUP(Tabla20[[#This Row],[NOMBRE Y APELLIDO]],TBLFECHAS[NOMBRE Y APELLIDO],TBLFECHAS[HASTA]),"")</f>
        <v/>
      </c>
      <c r="M234" s="58">
        <v>29400</v>
      </c>
      <c r="N234" s="63">
        <v>0</v>
      </c>
      <c r="O234" s="59">
        <v>893.76</v>
      </c>
      <c r="P234" s="59">
        <v>843.78</v>
      </c>
      <c r="Q234" s="59">
        <f>Tabla20[[#This Row],[sbruto]]-SUM(Tabla20[[#This Row],[ISR]:[AFP]])-Tabla20[[#This Row],[sneto]]</f>
        <v>9825.16</v>
      </c>
      <c r="R234" s="59">
        <v>17837.3</v>
      </c>
      <c r="S234" s="45" t="str">
        <f>_xlfn.XLOOKUP(Tabla20[[#This Row],[cedula]],TMODELO[Numero Documento],TMODELO[gen])</f>
        <v>M</v>
      </c>
      <c r="T234" s="49" t="str">
        <f>_xlfn.XLOOKUP(Tabla20[[#This Row],[cedula]],TMODELO[Numero Documento],TMODELO[Lugar Funciones Codigo])</f>
        <v>01.83.00.09</v>
      </c>
    </row>
    <row r="235" spans="1:20">
      <c r="A235" s="57" t="s">
        <v>3113</v>
      </c>
      <c r="B235" s="57" t="s">
        <v>3145</v>
      </c>
      <c r="C235" s="57" t="s">
        <v>3155</v>
      </c>
      <c r="D235" s="57" t="s">
        <v>2141</v>
      </c>
      <c r="E235" s="57" t="str">
        <f>_xlfn.XLOOKUP(Tabla20[[#This Row],[cedula]],TMODELO[Numero Documento],TMODELO[Empleado])</f>
        <v>GUADALUPE LISSETTE RUBIO GARCIA</v>
      </c>
      <c r="F235" s="57" t="s">
        <v>265</v>
      </c>
      <c r="G235" s="57" t="str">
        <f>_xlfn.XLOOKUP(Tabla20[[#This Row],[cedula]],TMODELO[Numero Documento],TMODELO[Lugar Funciones])</f>
        <v>DIRECCION DE PLANIFICACION Y DESARROLLO</v>
      </c>
      <c r="H235" s="57" t="str">
        <f>_xlfn.XLOOKUP(Tabla20[[#This Row],[cedula]],TCARRERA[CEDULA],TCARRERA[CATEGORIA DEL SERVIDOR],"")</f>
        <v/>
      </c>
      <c r="I235" s="65"/>
      <c r="J235" s="41" t="str">
        <f>IF(Tabla20[[#This Row],[CARRERA]]&lt;&gt;"",Tabla20[[#This Row],[CARRERA]],IF(Tabla20[[#This Row],[Columna1]]&lt;&gt;"",Tabla20[[#This Row],[Columna1]],""))</f>
        <v/>
      </c>
      <c r="K235" s="55" t="str">
        <f>IF(Tabla20[[#This Row],[TIPO]]="Temporales",_xlfn.XLOOKUP(Tabla20[[#This Row],[NOMBRE Y APELLIDO]],TBLFECHAS[NOMBRE Y APELLIDO],TBLFECHAS[DESDE]),"")</f>
        <v/>
      </c>
      <c r="L235" s="55" t="str">
        <f>IF(Tabla20[[#This Row],[TIPO]]="Temporales",_xlfn.XLOOKUP(Tabla20[[#This Row],[NOMBRE Y APELLIDO]],TBLFECHAS[NOMBRE Y APELLIDO],TBLFECHAS[HASTA]),"")</f>
        <v/>
      </c>
      <c r="M235" s="58">
        <v>65000</v>
      </c>
      <c r="N235" s="63">
        <v>0</v>
      </c>
      <c r="O235" s="59">
        <v>1976</v>
      </c>
      <c r="P235" s="59">
        <v>1865.5</v>
      </c>
      <c r="Q235" s="59">
        <f>Tabla20[[#This Row],[sbruto]]-SUM(Tabla20[[#This Row],[ISR]:[AFP]])-Tabla20[[#This Row],[sneto]]</f>
        <v>25</v>
      </c>
      <c r="R235" s="59">
        <v>61133.5</v>
      </c>
      <c r="S235" s="45" t="str">
        <f>_xlfn.XLOOKUP(Tabla20[[#This Row],[cedula]],TMODELO[Numero Documento],TMODELO[gen])</f>
        <v>F</v>
      </c>
      <c r="T235" s="49" t="str">
        <f>_xlfn.XLOOKUP(Tabla20[[#This Row],[cedula]],TMODELO[Numero Documento],TMODELO[Lugar Funciones Codigo])</f>
        <v>01.83.00.10</v>
      </c>
    </row>
    <row r="236" spans="1:20">
      <c r="A236" s="57" t="s">
        <v>3113</v>
      </c>
      <c r="B236" s="57" t="s">
        <v>3145</v>
      </c>
      <c r="C236" s="57" t="s">
        <v>3155</v>
      </c>
      <c r="D236" s="57" t="s">
        <v>2201</v>
      </c>
      <c r="E236" s="57" t="str">
        <f>_xlfn.XLOOKUP(Tabla20[[#This Row],[cedula]],TMODELO[Numero Documento],TMODELO[Empleado])</f>
        <v>LOURDES YDALIZA SUZAÑA</v>
      </c>
      <c r="F236" s="57" t="s">
        <v>10</v>
      </c>
      <c r="G236" s="57" t="str">
        <f>_xlfn.XLOOKUP(Tabla20[[#This Row],[cedula]],TMODELO[Numero Documento],TMODELO[Lugar Funciones])</f>
        <v>DIRECCION DE PLANIFICACION Y DESARROLLO</v>
      </c>
      <c r="H236" s="57" t="str">
        <f>_xlfn.XLOOKUP(Tabla20[[#This Row],[cedula]],TCARRERA[CEDULA],TCARRERA[CATEGORIA DEL SERVIDOR],"")</f>
        <v/>
      </c>
      <c r="I236" s="65"/>
      <c r="J236" s="41" t="str">
        <f>IF(Tabla20[[#This Row],[CARRERA]]&lt;&gt;"",Tabla20[[#This Row],[CARRERA]],IF(Tabla20[[#This Row],[Columna1]]&lt;&gt;"",Tabla20[[#This Row],[Columna1]],""))</f>
        <v/>
      </c>
      <c r="K236" s="55" t="str">
        <f>IF(Tabla20[[#This Row],[TIPO]]="Temporales",_xlfn.XLOOKUP(Tabla20[[#This Row],[NOMBRE Y APELLIDO]],TBLFECHAS[NOMBRE Y APELLIDO],TBLFECHAS[DESDE]),"")</f>
        <v/>
      </c>
      <c r="L236" s="55" t="str">
        <f>IF(Tabla20[[#This Row],[TIPO]]="Temporales",_xlfn.XLOOKUP(Tabla20[[#This Row],[NOMBRE Y APELLIDO]],TBLFECHAS[NOMBRE Y APELLIDO],TBLFECHAS[HASTA]),"")</f>
        <v/>
      </c>
      <c r="M236" s="58">
        <v>35000</v>
      </c>
      <c r="N236" s="63">
        <v>0</v>
      </c>
      <c r="O236" s="59">
        <v>1064</v>
      </c>
      <c r="P236" s="59">
        <v>1004.5</v>
      </c>
      <c r="Q236" s="59">
        <f>Tabla20[[#This Row],[sbruto]]-SUM(Tabla20[[#This Row],[ISR]:[AFP]])-Tabla20[[#This Row],[sneto]]</f>
        <v>25</v>
      </c>
      <c r="R236" s="59">
        <v>32906.5</v>
      </c>
      <c r="S236" s="45" t="str">
        <f>_xlfn.XLOOKUP(Tabla20[[#This Row],[cedula]],TMODELO[Numero Documento],TMODELO[gen])</f>
        <v>F</v>
      </c>
      <c r="T236" s="49" t="str">
        <f>_xlfn.XLOOKUP(Tabla20[[#This Row],[cedula]],TMODELO[Numero Documento],TMODELO[Lugar Funciones Codigo])</f>
        <v>01.83.00.10</v>
      </c>
    </row>
    <row r="237" spans="1:20">
      <c r="A237" s="57" t="s">
        <v>3113</v>
      </c>
      <c r="B237" s="57" t="s">
        <v>3145</v>
      </c>
      <c r="C237" s="57" t="s">
        <v>3155</v>
      </c>
      <c r="D237" s="57" t="s">
        <v>1439</v>
      </c>
      <c r="E237" s="57" t="str">
        <f>_xlfn.XLOOKUP(Tabla20[[#This Row],[cedula]],TMODELO[Numero Documento],TMODELO[Empleado])</f>
        <v>ESTHEFANY AMINTA PEREZ ADAMES</v>
      </c>
      <c r="F237" s="57" t="s">
        <v>352</v>
      </c>
      <c r="G237" s="57" t="str">
        <f>_xlfn.XLOOKUP(Tabla20[[#This Row],[cedula]],TMODELO[Numero Documento],TMODELO[Lugar Funciones])</f>
        <v>DIRECCION DE PLANIFICACION Y DESARROLLO</v>
      </c>
      <c r="H237" s="57" t="str">
        <f>_xlfn.XLOOKUP(Tabla20[[#This Row],[cedula]],TCARRERA[CEDULA],TCARRERA[CATEGORIA DEL SERVIDOR],"")</f>
        <v>CARRERA ADMINISTRATIVA</v>
      </c>
      <c r="I237" s="65"/>
      <c r="J237" s="41" t="str">
        <f>IF(Tabla20[[#This Row],[CARRERA]]&lt;&gt;"",Tabla20[[#This Row],[CARRERA]],IF(Tabla20[[#This Row],[Columna1]]&lt;&gt;"",Tabla20[[#This Row],[Columna1]],""))</f>
        <v>CARRERA ADMINISTRATIVA</v>
      </c>
      <c r="K237" s="55" t="str">
        <f>IF(Tabla20[[#This Row],[TIPO]]="Temporales",_xlfn.XLOOKUP(Tabla20[[#This Row],[NOMBRE Y APELLIDO]],TBLFECHAS[NOMBRE Y APELLIDO],TBLFECHAS[DESDE]),"")</f>
        <v/>
      </c>
      <c r="L237" s="55" t="str">
        <f>IF(Tabla20[[#This Row],[TIPO]]="Temporales",_xlfn.XLOOKUP(Tabla20[[#This Row],[NOMBRE Y APELLIDO]],TBLFECHAS[NOMBRE Y APELLIDO],TBLFECHAS[HASTA]),"")</f>
        <v/>
      </c>
      <c r="M237" s="58">
        <v>28000</v>
      </c>
      <c r="N237" s="61">
        <v>0</v>
      </c>
      <c r="O237" s="59">
        <v>851.2</v>
      </c>
      <c r="P237" s="59">
        <v>803.6</v>
      </c>
      <c r="Q237" s="59">
        <f>Tabla20[[#This Row],[sbruto]]-SUM(Tabla20[[#This Row],[ISR]:[AFP]])-Tabla20[[#This Row],[sneto]]</f>
        <v>2825.2400000000016</v>
      </c>
      <c r="R237" s="59">
        <v>23519.96</v>
      </c>
      <c r="S237" s="49" t="str">
        <f>_xlfn.XLOOKUP(Tabla20[[#This Row],[cedula]],TMODELO[Numero Documento],TMODELO[gen])</f>
        <v>F</v>
      </c>
      <c r="T237" s="49" t="str">
        <f>_xlfn.XLOOKUP(Tabla20[[#This Row],[cedula]],TMODELO[Numero Documento],TMODELO[Lugar Funciones Codigo])</f>
        <v>01.83.00.10</v>
      </c>
    </row>
    <row r="238" spans="1:20">
      <c r="A238" s="57" t="s">
        <v>3113</v>
      </c>
      <c r="B238" s="57" t="s">
        <v>3145</v>
      </c>
      <c r="C238" s="57" t="s">
        <v>3155</v>
      </c>
      <c r="D238" s="57" t="s">
        <v>1360</v>
      </c>
      <c r="E238" s="57" t="str">
        <f>_xlfn.XLOOKUP(Tabla20[[#This Row],[cedula]],TMODELO[Numero Documento],TMODELO[Empleado])</f>
        <v>LAUTERIA GENAO MOREL</v>
      </c>
      <c r="F238" s="57" t="s">
        <v>132</v>
      </c>
      <c r="G238" s="57" t="str">
        <f>_xlfn.XLOOKUP(Tabla20[[#This Row],[cedula]],TMODELO[Numero Documento],TMODELO[Lugar Funciones])</f>
        <v>DEPARTAMENTO DE DESARROLLO INSTITUCIONAL</v>
      </c>
      <c r="H238" s="57" t="str">
        <f>_xlfn.XLOOKUP(Tabla20[[#This Row],[cedula]],TCARRERA[CEDULA],TCARRERA[CATEGORIA DEL SERVIDOR],"")</f>
        <v>CARRERA ADMINISTRATIVA</v>
      </c>
      <c r="I238" s="65"/>
      <c r="J238" s="41" t="str">
        <f>IF(Tabla20[[#This Row],[CARRERA]]&lt;&gt;"",Tabla20[[#This Row],[CARRERA]],IF(Tabla20[[#This Row],[Columna1]]&lt;&gt;"",Tabla20[[#This Row],[Columna1]],""))</f>
        <v>CARRERA ADMINISTRATIVA</v>
      </c>
      <c r="K238" s="55" t="str">
        <f>IF(Tabla20[[#This Row],[TIPO]]="Temporales",_xlfn.XLOOKUP(Tabla20[[#This Row],[NOMBRE Y APELLIDO]],TBLFECHAS[NOMBRE Y APELLIDO],TBLFECHAS[DESDE]),"")</f>
        <v/>
      </c>
      <c r="L238" s="55" t="str">
        <f>IF(Tabla20[[#This Row],[TIPO]]="Temporales",_xlfn.XLOOKUP(Tabla20[[#This Row],[NOMBRE Y APELLIDO]],TBLFECHAS[NOMBRE Y APELLIDO],TBLFECHAS[HASTA]),"")</f>
        <v/>
      </c>
      <c r="M238" s="58">
        <v>115000</v>
      </c>
      <c r="N238" s="61">
        <v>0</v>
      </c>
      <c r="O238" s="61">
        <v>3496</v>
      </c>
      <c r="P238" s="61">
        <v>3300.5</v>
      </c>
      <c r="Q238" s="61">
        <f>Tabla20[[#This Row],[sbruto]]-SUM(Tabla20[[#This Row],[ISR]:[AFP]])-Tabla20[[#This Row],[sneto]]</f>
        <v>29624.729999999996</v>
      </c>
      <c r="R238" s="61">
        <v>78578.77</v>
      </c>
      <c r="S238" s="49" t="str">
        <f>_xlfn.XLOOKUP(Tabla20[[#This Row],[cedula]],TMODELO[Numero Documento],TMODELO[gen])</f>
        <v>F</v>
      </c>
      <c r="T238" s="49" t="str">
        <f>_xlfn.XLOOKUP(Tabla20[[#This Row],[cedula]],TMODELO[Numero Documento],TMODELO[Lugar Funciones Codigo])</f>
        <v>01.83.00.10.00.02</v>
      </c>
    </row>
    <row r="239" spans="1:20">
      <c r="A239" s="57" t="s">
        <v>3113</v>
      </c>
      <c r="B239" s="57" t="s">
        <v>3145</v>
      </c>
      <c r="C239" s="57" t="s">
        <v>3155</v>
      </c>
      <c r="D239" s="57" t="s">
        <v>1382</v>
      </c>
      <c r="E239" s="57" t="str">
        <f>_xlfn.XLOOKUP(Tabla20[[#This Row],[cedula]],TMODELO[Numero Documento],TMODELO[Empleado])</f>
        <v>NATHALY ROSA DOMINGUEZ</v>
      </c>
      <c r="F239" s="57" t="s">
        <v>10</v>
      </c>
      <c r="G239" s="57" t="str">
        <f>_xlfn.XLOOKUP(Tabla20[[#This Row],[cedula]],TMODELO[Numero Documento],TMODELO[Lugar Funciones])</f>
        <v>DEPARTAMENTO DE COOPERACION INTERNACIONAL</v>
      </c>
      <c r="H239" s="57" t="str">
        <f>_xlfn.XLOOKUP(Tabla20[[#This Row],[cedula]],TCARRERA[CEDULA],TCARRERA[CATEGORIA DEL SERVIDOR],"")</f>
        <v>CARRERA ADMINISTRATIVA</v>
      </c>
      <c r="I239" s="65"/>
      <c r="J239" s="50" t="str">
        <f>IF(Tabla20[[#This Row],[CARRERA]]&lt;&gt;"",Tabla20[[#This Row],[CARRERA]],IF(Tabla20[[#This Row],[Columna1]]&lt;&gt;"",Tabla20[[#This Row],[Columna1]],""))</f>
        <v>CARRERA ADMINISTRATIVA</v>
      </c>
      <c r="K239" s="54" t="str">
        <f>IF(Tabla20[[#This Row],[TIPO]]="Temporales",_xlfn.XLOOKUP(Tabla20[[#This Row],[NOMBRE Y APELLIDO]],TBLFECHAS[NOMBRE Y APELLIDO],TBLFECHAS[DESDE]),"")</f>
        <v/>
      </c>
      <c r="L239" s="54" t="str">
        <f>IF(Tabla20[[#This Row],[TIPO]]="Temporales",_xlfn.XLOOKUP(Tabla20[[#This Row],[NOMBRE Y APELLIDO]],TBLFECHAS[NOMBRE Y APELLIDO],TBLFECHAS[HASTA]),"")</f>
        <v/>
      </c>
      <c r="M239" s="58">
        <v>45000</v>
      </c>
      <c r="N239" s="60">
        <v>5098.43</v>
      </c>
      <c r="O239" s="59">
        <v>1368</v>
      </c>
      <c r="P239" s="59">
        <v>1291.5</v>
      </c>
      <c r="Q239" s="59">
        <f>Tabla20[[#This Row],[sbruto]]-SUM(Tabla20[[#This Row],[ISR]:[AFP]])-Tabla20[[#This Row],[sneto]]</f>
        <v>2875.1200000000026</v>
      </c>
      <c r="R239" s="59">
        <v>34366.949999999997</v>
      </c>
      <c r="S239" s="45" t="str">
        <f>_xlfn.XLOOKUP(Tabla20[[#This Row],[cedula]],TMODELO[Numero Documento],TMODELO[gen])</f>
        <v>F</v>
      </c>
      <c r="T239" s="49" t="str">
        <f>_xlfn.XLOOKUP(Tabla20[[#This Row],[cedula]],TMODELO[Numero Documento],TMODELO[Lugar Funciones Codigo])</f>
        <v>01.83.00.10.00.03</v>
      </c>
    </row>
    <row r="240" spans="1:20">
      <c r="A240" s="57" t="s">
        <v>3113</v>
      </c>
      <c r="B240" s="57" t="s">
        <v>3145</v>
      </c>
      <c r="C240" s="57" t="s">
        <v>3155</v>
      </c>
      <c r="D240" s="57" t="s">
        <v>2199</v>
      </c>
      <c r="E240" s="57" t="str">
        <f>_xlfn.XLOOKUP(Tabla20[[#This Row],[cedula]],TMODELO[Numero Documento],TMODELO[Empleado])</f>
        <v>LIZA MARGARITA ALVAREZ BAEHR</v>
      </c>
      <c r="F240" s="57" t="s">
        <v>60</v>
      </c>
      <c r="G240" s="57" t="str">
        <f>_xlfn.XLOOKUP(Tabla20[[#This Row],[cedula]],TMODELO[Numero Documento],TMODELO[Lugar Funciones])</f>
        <v>DIRECCION DE RELACIONES INTERNACIONALES</v>
      </c>
      <c r="H240" s="57" t="str">
        <f>_xlfn.XLOOKUP(Tabla20[[#This Row],[cedula]],TCARRERA[CEDULA],TCARRERA[CATEGORIA DEL SERVIDOR],"")</f>
        <v/>
      </c>
      <c r="I240" s="65"/>
      <c r="J240" s="41" t="str">
        <f>IF(Tabla20[[#This Row],[CARRERA]]&lt;&gt;"",Tabla20[[#This Row],[CARRERA]],IF(Tabla20[[#This Row],[Columna1]]&lt;&gt;"",Tabla20[[#This Row],[Columna1]],""))</f>
        <v/>
      </c>
      <c r="K240" s="55" t="str">
        <f>IF(Tabla20[[#This Row],[TIPO]]="Temporales",_xlfn.XLOOKUP(Tabla20[[#This Row],[NOMBRE Y APELLIDO]],TBLFECHAS[NOMBRE Y APELLIDO],TBLFECHAS[DESDE]),"")</f>
        <v/>
      </c>
      <c r="L240" s="55" t="str">
        <f>IF(Tabla20[[#This Row],[TIPO]]="Temporales",_xlfn.XLOOKUP(Tabla20[[#This Row],[NOMBRE Y APELLIDO]],TBLFECHAS[NOMBRE Y APELLIDO],TBLFECHAS[HASTA]),"")</f>
        <v/>
      </c>
      <c r="M240" s="58">
        <v>180000</v>
      </c>
      <c r="N240" s="63">
        <v>0</v>
      </c>
      <c r="O240" s="61">
        <v>4943.8</v>
      </c>
      <c r="P240" s="61">
        <v>5166</v>
      </c>
      <c r="Q240" s="61">
        <f>Tabla20[[#This Row],[sbruto]]-SUM(Tabla20[[#This Row],[ISR]:[AFP]])-Tabla20[[#This Row],[sneto]]</f>
        <v>25</v>
      </c>
      <c r="R240" s="61">
        <v>169865.2</v>
      </c>
      <c r="S240" s="49" t="str">
        <f>_xlfn.XLOOKUP(Tabla20[[#This Row],[cedula]],TMODELO[Numero Documento],TMODELO[gen])</f>
        <v>F</v>
      </c>
      <c r="T240" s="49" t="str">
        <f>_xlfn.XLOOKUP(Tabla20[[#This Row],[cedula]],TMODELO[Numero Documento],TMODELO[Lugar Funciones Codigo])</f>
        <v>01.83.00.13</v>
      </c>
    </row>
    <row r="241" spans="1:20">
      <c r="A241" s="57" t="s">
        <v>3113</v>
      </c>
      <c r="B241" s="57" t="s">
        <v>3145</v>
      </c>
      <c r="C241" s="57" t="s">
        <v>3155</v>
      </c>
      <c r="D241" s="57" t="s">
        <v>2054</v>
      </c>
      <c r="E241" s="57" t="str">
        <f>_xlfn.XLOOKUP(Tabla20[[#This Row],[cedula]],TMODELO[Numero Documento],TMODELO[Empleado])</f>
        <v>ALTAGRACIA MILQUEYA SOTO SUAZO</v>
      </c>
      <c r="F241" s="57" t="s">
        <v>102</v>
      </c>
      <c r="G241" s="57" t="str">
        <f>_xlfn.XLOOKUP(Tabla20[[#This Row],[cedula]],TMODELO[Numero Documento],TMODELO[Lugar Funciones])</f>
        <v>DIRECCION DE RELACIONES INTERNACIONALES</v>
      </c>
      <c r="H241" s="57" t="str">
        <f>_xlfn.XLOOKUP(Tabla20[[#This Row],[cedula]],TCARRERA[CEDULA],TCARRERA[CATEGORIA DEL SERVIDOR],"")</f>
        <v/>
      </c>
      <c r="I241" s="65"/>
      <c r="J241" s="41" t="str">
        <f>IF(Tabla20[[#This Row],[CARRERA]]&lt;&gt;"",Tabla20[[#This Row],[CARRERA]],IF(Tabla20[[#This Row],[Columna1]]&lt;&gt;"",Tabla20[[#This Row],[Columna1]],""))</f>
        <v/>
      </c>
      <c r="K241" s="55" t="str">
        <f>IF(Tabla20[[#This Row],[TIPO]]="Temporales",_xlfn.XLOOKUP(Tabla20[[#This Row],[NOMBRE Y APELLIDO]],TBLFECHAS[NOMBRE Y APELLIDO],TBLFECHAS[DESDE]),"")</f>
        <v/>
      </c>
      <c r="L241" s="55" t="str">
        <f>IF(Tabla20[[#This Row],[TIPO]]="Temporales",_xlfn.XLOOKUP(Tabla20[[#This Row],[NOMBRE Y APELLIDO]],TBLFECHAS[NOMBRE Y APELLIDO],TBLFECHAS[HASTA]),"")</f>
        <v/>
      </c>
      <c r="M241" s="58">
        <v>60000</v>
      </c>
      <c r="N241" s="63">
        <v>0</v>
      </c>
      <c r="O241" s="59">
        <v>1824</v>
      </c>
      <c r="P241" s="59">
        <v>1722</v>
      </c>
      <c r="Q241" s="59">
        <f>Tabla20[[#This Row],[sbruto]]-SUM(Tabla20[[#This Row],[ISR]:[AFP]])-Tabla20[[#This Row],[sneto]]</f>
        <v>2975.1200000000026</v>
      </c>
      <c r="R241" s="59">
        <v>53478.879999999997</v>
      </c>
      <c r="S241" s="45" t="str">
        <f>_xlfn.XLOOKUP(Tabla20[[#This Row],[cedula]],TMODELO[Numero Documento],TMODELO[gen])</f>
        <v>F</v>
      </c>
      <c r="T241" s="49" t="str">
        <f>_xlfn.XLOOKUP(Tabla20[[#This Row],[cedula]],TMODELO[Numero Documento],TMODELO[Lugar Funciones Codigo])</f>
        <v>01.83.00.13</v>
      </c>
    </row>
    <row r="242" spans="1:20">
      <c r="A242" s="57" t="s">
        <v>3113</v>
      </c>
      <c r="B242" s="57" t="s">
        <v>3145</v>
      </c>
      <c r="C242" s="57" t="s">
        <v>3155</v>
      </c>
      <c r="D242" s="57" t="s">
        <v>2185</v>
      </c>
      <c r="E242" s="57" t="str">
        <f>_xlfn.XLOOKUP(Tabla20[[#This Row],[cedula]],TMODELO[Numero Documento],TMODELO[Empleado])</f>
        <v>KAREN ALZALSIA ACOSTA RODRIGUEZ</v>
      </c>
      <c r="F242" s="57" t="s">
        <v>265</v>
      </c>
      <c r="G242" s="57" t="str">
        <f>_xlfn.XLOOKUP(Tabla20[[#This Row],[cedula]],TMODELO[Numero Documento],TMODELO[Lugar Funciones])</f>
        <v>DIRECCION DE RELACIONES INTERNACIONALES</v>
      </c>
      <c r="H242" s="57" t="str">
        <f>_xlfn.XLOOKUP(Tabla20[[#This Row],[cedula]],TCARRERA[CEDULA],TCARRERA[CATEGORIA DEL SERVIDOR],"")</f>
        <v/>
      </c>
      <c r="I242" s="65"/>
      <c r="J242" s="41" t="str">
        <f>IF(Tabla20[[#This Row],[CARRERA]]&lt;&gt;"",Tabla20[[#This Row],[CARRERA]],IF(Tabla20[[#This Row],[Columna1]]&lt;&gt;"",Tabla20[[#This Row],[Columna1]],""))</f>
        <v/>
      </c>
      <c r="K242" s="55" t="str">
        <f>IF(Tabla20[[#This Row],[TIPO]]="Temporales",_xlfn.XLOOKUP(Tabla20[[#This Row],[NOMBRE Y APELLIDO]],TBLFECHAS[NOMBRE Y APELLIDO],TBLFECHAS[DESDE]),"")</f>
        <v/>
      </c>
      <c r="L242" s="55" t="str">
        <f>IF(Tabla20[[#This Row],[TIPO]]="Temporales",_xlfn.XLOOKUP(Tabla20[[#This Row],[NOMBRE Y APELLIDO]],TBLFECHAS[NOMBRE Y APELLIDO],TBLFECHAS[HASTA]),"")</f>
        <v/>
      </c>
      <c r="M242" s="58">
        <v>50000</v>
      </c>
      <c r="N242" s="63">
        <v>0</v>
      </c>
      <c r="O242" s="59">
        <v>1520</v>
      </c>
      <c r="P242" s="59">
        <v>1435</v>
      </c>
      <c r="Q242" s="59">
        <f>Tabla20[[#This Row],[sbruto]]-SUM(Tabla20[[#This Row],[ISR]:[AFP]])-Tabla20[[#This Row],[sneto]]</f>
        <v>2275.1200000000026</v>
      </c>
      <c r="R242" s="59">
        <v>44769.88</v>
      </c>
      <c r="S242" s="45" t="str">
        <f>_xlfn.XLOOKUP(Tabla20[[#This Row],[cedula]],TMODELO[Numero Documento],TMODELO[gen])</f>
        <v>F</v>
      </c>
      <c r="T242" s="49" t="str">
        <f>_xlfn.XLOOKUP(Tabla20[[#This Row],[cedula]],TMODELO[Numero Documento],TMODELO[Lugar Funciones Codigo])</f>
        <v>01.83.00.13</v>
      </c>
    </row>
    <row r="243" spans="1:20">
      <c r="A243" s="57" t="s">
        <v>3113</v>
      </c>
      <c r="B243" s="57" t="s">
        <v>3145</v>
      </c>
      <c r="C243" s="57" t="s">
        <v>3155</v>
      </c>
      <c r="D243" s="57" t="s">
        <v>2140</v>
      </c>
      <c r="E243" s="57" t="str">
        <f>_xlfn.XLOOKUP(Tabla20[[#This Row],[cedula]],TMODELO[Numero Documento],TMODELO[Empleado])</f>
        <v>GRACITA FRANCISCO DE CEBALLOS</v>
      </c>
      <c r="F243" s="57" t="s">
        <v>60</v>
      </c>
      <c r="G243" s="57" t="str">
        <f>_xlfn.XLOOKUP(Tabla20[[#This Row],[cedula]],TMODELO[Numero Documento],TMODELO[Lugar Funciones])</f>
        <v>DIRECCION DE RECURSOS HUMANOS</v>
      </c>
      <c r="H243" s="57" t="str">
        <f>_xlfn.XLOOKUP(Tabla20[[#This Row],[cedula]],TCARRERA[CEDULA],TCARRERA[CATEGORIA DEL SERVIDOR],"")</f>
        <v/>
      </c>
      <c r="I243" s="65"/>
      <c r="J243" s="41" t="str">
        <f>IF(Tabla20[[#This Row],[CARRERA]]&lt;&gt;"",Tabla20[[#This Row],[CARRERA]],IF(Tabla20[[#This Row],[Columna1]]&lt;&gt;"",Tabla20[[#This Row],[Columna1]],""))</f>
        <v/>
      </c>
      <c r="K243" s="55" t="str">
        <f>IF(Tabla20[[#This Row],[TIPO]]="Temporales",_xlfn.XLOOKUP(Tabla20[[#This Row],[NOMBRE Y APELLIDO]],TBLFECHAS[NOMBRE Y APELLIDO],TBLFECHAS[DESDE]),"")</f>
        <v/>
      </c>
      <c r="L243" s="55" t="str">
        <f>IF(Tabla20[[#This Row],[TIPO]]="Temporales",_xlfn.XLOOKUP(Tabla20[[#This Row],[NOMBRE Y APELLIDO]],TBLFECHAS[NOMBRE Y APELLIDO],TBLFECHAS[HASTA]),"")</f>
        <v/>
      </c>
      <c r="M243" s="58">
        <v>180000</v>
      </c>
      <c r="N243" s="60">
        <v>0</v>
      </c>
      <c r="O243" s="59">
        <v>4943.8</v>
      </c>
      <c r="P243" s="59">
        <v>5166</v>
      </c>
      <c r="Q243" s="59">
        <f>Tabla20[[#This Row],[sbruto]]-SUM(Tabla20[[#This Row],[ISR]:[AFP]])-Tabla20[[#This Row],[sneto]]</f>
        <v>3375.1200000000244</v>
      </c>
      <c r="R243" s="59">
        <v>166515.07999999999</v>
      </c>
      <c r="S243" s="45" t="str">
        <f>_xlfn.XLOOKUP(Tabla20[[#This Row],[cedula]],TMODELO[Numero Documento],TMODELO[gen])</f>
        <v>F</v>
      </c>
      <c r="T243" s="49" t="str">
        <f>_xlfn.XLOOKUP(Tabla20[[#This Row],[cedula]],TMODELO[Numero Documento],TMODELO[Lugar Funciones Codigo])</f>
        <v>01.83.00.14</v>
      </c>
    </row>
    <row r="244" spans="1:20">
      <c r="A244" s="57" t="s">
        <v>3113</v>
      </c>
      <c r="B244" s="57" t="s">
        <v>3145</v>
      </c>
      <c r="C244" s="57" t="s">
        <v>3155</v>
      </c>
      <c r="D244" s="57" t="s">
        <v>2057</v>
      </c>
      <c r="E244" s="57" t="str">
        <f>_xlfn.XLOOKUP(Tabla20[[#This Row],[cedula]],TMODELO[Numero Documento],TMODELO[Empleado])</f>
        <v>ANA IZABEL SANTANA VALDEZ</v>
      </c>
      <c r="F244" s="57" t="s">
        <v>265</v>
      </c>
      <c r="G244" s="57" t="str">
        <f>_xlfn.XLOOKUP(Tabla20[[#This Row],[cedula]],TMODELO[Numero Documento],TMODELO[Lugar Funciones])</f>
        <v>DIRECCION DE RECURSOS HUMANOS</v>
      </c>
      <c r="H244" s="57" t="str">
        <f>_xlfn.XLOOKUP(Tabla20[[#This Row],[cedula]],TCARRERA[CEDULA],TCARRERA[CATEGORIA DEL SERVIDOR],"")</f>
        <v/>
      </c>
      <c r="I244" s="65"/>
      <c r="J244" s="50" t="str">
        <f>IF(Tabla20[[#This Row],[CARRERA]]&lt;&gt;"",Tabla20[[#This Row],[CARRERA]],IF(Tabla20[[#This Row],[Columna1]]&lt;&gt;"",Tabla20[[#This Row],[Columna1]],""))</f>
        <v/>
      </c>
      <c r="K244" s="54" t="str">
        <f>IF(Tabla20[[#This Row],[TIPO]]="Temporales",_xlfn.XLOOKUP(Tabla20[[#This Row],[NOMBRE Y APELLIDO]],TBLFECHAS[NOMBRE Y APELLIDO],TBLFECHAS[DESDE]),"")</f>
        <v/>
      </c>
      <c r="L244" s="54" t="str">
        <f>IF(Tabla20[[#This Row],[TIPO]]="Temporales",_xlfn.XLOOKUP(Tabla20[[#This Row],[NOMBRE Y APELLIDO]],TBLFECHAS[NOMBRE Y APELLIDO],TBLFECHAS[HASTA]),"")</f>
        <v/>
      </c>
      <c r="M244" s="58">
        <v>75000</v>
      </c>
      <c r="N244" s="59">
        <v>0</v>
      </c>
      <c r="O244" s="59">
        <v>2280</v>
      </c>
      <c r="P244" s="59">
        <v>2152.5</v>
      </c>
      <c r="Q244" s="59">
        <f>Tabla20[[#This Row],[sbruto]]-SUM(Tabla20[[#This Row],[ISR]:[AFP]])-Tabla20[[#This Row],[sneto]]</f>
        <v>10633.239999999998</v>
      </c>
      <c r="R244" s="59">
        <v>59934.26</v>
      </c>
      <c r="S244" s="45" t="str">
        <f>_xlfn.XLOOKUP(Tabla20[[#This Row],[cedula]],TMODELO[Numero Documento],TMODELO[gen])</f>
        <v>F</v>
      </c>
      <c r="T244" s="49" t="str">
        <f>_xlfn.XLOOKUP(Tabla20[[#This Row],[cedula]],TMODELO[Numero Documento],TMODELO[Lugar Funciones Codigo])</f>
        <v>01.83.00.14</v>
      </c>
    </row>
    <row r="245" spans="1:20">
      <c r="A245" s="57" t="s">
        <v>3113</v>
      </c>
      <c r="B245" s="57" t="s">
        <v>3145</v>
      </c>
      <c r="C245" s="57" t="s">
        <v>3155</v>
      </c>
      <c r="D245" s="57" t="s">
        <v>2161</v>
      </c>
      <c r="E245" s="57" t="str">
        <f>_xlfn.XLOOKUP(Tabla20[[#This Row],[cedula]],TMODELO[Numero Documento],TMODELO[Empleado])</f>
        <v>JONATHAN DE JESUS MORILLO PERDOMO</v>
      </c>
      <c r="F245" s="57" t="s">
        <v>265</v>
      </c>
      <c r="G245" s="57" t="str">
        <f>_xlfn.XLOOKUP(Tabla20[[#This Row],[cedula]],TMODELO[Numero Documento],TMODELO[Lugar Funciones])</f>
        <v>DIRECCION DE RECURSOS HUMANOS</v>
      </c>
      <c r="H245" s="57" t="str">
        <f>_xlfn.XLOOKUP(Tabla20[[#This Row],[cedula]],TCARRERA[CEDULA],TCARRERA[CATEGORIA DEL SERVIDOR],"")</f>
        <v/>
      </c>
      <c r="I245" s="65"/>
      <c r="J245" s="41" t="str">
        <f>IF(Tabla20[[#This Row],[CARRERA]]&lt;&gt;"",Tabla20[[#This Row],[CARRERA]],IF(Tabla20[[#This Row],[Columna1]]&lt;&gt;"",Tabla20[[#This Row],[Columna1]],""))</f>
        <v/>
      </c>
      <c r="K245" s="55" t="str">
        <f>IF(Tabla20[[#This Row],[TIPO]]="Temporales",_xlfn.XLOOKUP(Tabla20[[#This Row],[NOMBRE Y APELLIDO]],TBLFECHAS[NOMBRE Y APELLIDO],TBLFECHAS[DESDE]),"")</f>
        <v/>
      </c>
      <c r="L245" s="55" t="str">
        <f>IF(Tabla20[[#This Row],[TIPO]]="Temporales",_xlfn.XLOOKUP(Tabla20[[#This Row],[NOMBRE Y APELLIDO]],TBLFECHAS[NOMBRE Y APELLIDO],TBLFECHAS[HASTA]),"")</f>
        <v/>
      </c>
      <c r="M245" s="58">
        <v>65000</v>
      </c>
      <c r="N245" s="59">
        <v>0</v>
      </c>
      <c r="O245" s="59">
        <v>1976</v>
      </c>
      <c r="P245" s="59">
        <v>1865.5</v>
      </c>
      <c r="Q245" s="59">
        <f>Tabla20[[#This Row],[sbruto]]-SUM(Tabla20[[#This Row],[ISR]:[AFP]])-Tabla20[[#This Row],[sneto]]</f>
        <v>9720.8399999999965</v>
      </c>
      <c r="R245" s="59">
        <v>51437.66</v>
      </c>
      <c r="S245" s="48" t="str">
        <f>_xlfn.XLOOKUP(Tabla20[[#This Row],[cedula]],TMODELO[Numero Documento],TMODELO[gen])</f>
        <v>M</v>
      </c>
      <c r="T245" s="49" t="str">
        <f>_xlfn.XLOOKUP(Tabla20[[#This Row],[cedula]],TMODELO[Numero Documento],TMODELO[Lugar Funciones Codigo])</f>
        <v>01.83.00.14</v>
      </c>
    </row>
    <row r="246" spans="1:20">
      <c r="A246" s="57" t="s">
        <v>3113</v>
      </c>
      <c r="B246" s="57" t="s">
        <v>3145</v>
      </c>
      <c r="C246" s="57" t="s">
        <v>3155</v>
      </c>
      <c r="D246" s="57" t="s">
        <v>2048</v>
      </c>
      <c r="E246" s="57" t="str">
        <f>_xlfn.XLOOKUP(Tabla20[[#This Row],[cedula]],TMODELO[Numero Documento],TMODELO[Empleado])</f>
        <v>ALBA KATHERIN MEDRANO RIVERA</v>
      </c>
      <c r="F246" s="57" t="s">
        <v>265</v>
      </c>
      <c r="G246" s="57" t="str">
        <f>_xlfn.XLOOKUP(Tabla20[[#This Row],[cedula]],TMODELO[Numero Documento],TMODELO[Lugar Funciones])</f>
        <v>DIRECCION DE RECURSOS HUMANOS</v>
      </c>
      <c r="H246" s="57" t="str">
        <f>_xlfn.XLOOKUP(Tabla20[[#This Row],[cedula]],TCARRERA[CEDULA],TCARRERA[CATEGORIA DEL SERVIDOR],"")</f>
        <v/>
      </c>
      <c r="I246" s="65"/>
      <c r="J246" s="50" t="str">
        <f>IF(Tabla20[[#This Row],[CARRERA]]&lt;&gt;"",Tabla20[[#This Row],[CARRERA]],IF(Tabla20[[#This Row],[Columna1]]&lt;&gt;"",Tabla20[[#This Row],[Columna1]],""))</f>
        <v/>
      </c>
      <c r="K246" s="54" t="str">
        <f>IF(Tabla20[[#This Row],[TIPO]]="Temporales",_xlfn.XLOOKUP(Tabla20[[#This Row],[NOMBRE Y APELLIDO]],TBLFECHAS[NOMBRE Y APELLIDO],TBLFECHAS[DESDE]),"")</f>
        <v/>
      </c>
      <c r="L246" s="54" t="str">
        <f>IF(Tabla20[[#This Row],[TIPO]]="Temporales",_xlfn.XLOOKUP(Tabla20[[#This Row],[NOMBRE Y APELLIDO]],TBLFECHAS[NOMBRE Y APELLIDO],TBLFECHAS[HASTA]),"")</f>
        <v/>
      </c>
      <c r="M246" s="58">
        <v>60000</v>
      </c>
      <c r="N246" s="60">
        <v>0</v>
      </c>
      <c r="O246" s="59">
        <v>1824</v>
      </c>
      <c r="P246" s="59">
        <v>1722</v>
      </c>
      <c r="Q246" s="59">
        <f>Tabla20[[#This Row],[sbruto]]-SUM(Tabla20[[#This Row],[ISR]:[AFP]])-Tabla20[[#This Row],[sneto]]</f>
        <v>6742.6399999999994</v>
      </c>
      <c r="R246" s="59">
        <v>49711.360000000001</v>
      </c>
      <c r="S246" s="45" t="str">
        <f>_xlfn.XLOOKUP(Tabla20[[#This Row],[cedula]],TMODELO[Numero Documento],TMODELO[gen])</f>
        <v>F</v>
      </c>
      <c r="T246" s="49" t="str">
        <f>_xlfn.XLOOKUP(Tabla20[[#This Row],[cedula]],TMODELO[Numero Documento],TMODELO[Lugar Funciones Codigo])</f>
        <v>01.83.00.14</v>
      </c>
    </row>
    <row r="247" spans="1:20">
      <c r="A247" s="57" t="s">
        <v>3113</v>
      </c>
      <c r="B247" s="57" t="s">
        <v>3145</v>
      </c>
      <c r="C247" s="57" t="s">
        <v>3155</v>
      </c>
      <c r="D247" s="57" t="s">
        <v>1609</v>
      </c>
      <c r="E247" s="57" t="str">
        <f>_xlfn.XLOOKUP(Tabla20[[#This Row],[cedula]],TMODELO[Numero Documento],TMODELO[Empleado])</f>
        <v>LENIN BOLIVAR MONTERO SOLANO</v>
      </c>
      <c r="F247" s="57" t="s">
        <v>1635</v>
      </c>
      <c r="G247" s="57" t="str">
        <f>_xlfn.XLOOKUP(Tabla20[[#This Row],[cedula]],TMODELO[Numero Documento],TMODELO[Lugar Funciones])</f>
        <v>DIRECCION DE RECURSOS HUMANOS</v>
      </c>
      <c r="H247" s="57" t="str">
        <f>_xlfn.XLOOKUP(Tabla20[[#This Row],[cedula]],TCARRERA[CEDULA],TCARRERA[CATEGORIA DEL SERVIDOR],"")</f>
        <v>CARRERA ADMINISTRATIVA</v>
      </c>
      <c r="I247" s="65"/>
      <c r="J247" s="41" t="str">
        <f>IF(Tabla20[[#This Row],[CARRERA]]&lt;&gt;"",Tabla20[[#This Row],[CARRERA]],IF(Tabla20[[#This Row],[Columna1]]&lt;&gt;"",Tabla20[[#This Row],[Columna1]],""))</f>
        <v>CARRERA ADMINISTRATIVA</v>
      </c>
      <c r="K247" s="55" t="str">
        <f>IF(Tabla20[[#This Row],[TIPO]]="Temporales",_xlfn.XLOOKUP(Tabla20[[#This Row],[NOMBRE Y APELLIDO]],TBLFECHAS[NOMBRE Y APELLIDO],TBLFECHAS[DESDE]),"")</f>
        <v/>
      </c>
      <c r="L247" s="55" t="str">
        <f>IF(Tabla20[[#This Row],[TIPO]]="Temporales",_xlfn.XLOOKUP(Tabla20[[#This Row],[NOMBRE Y APELLIDO]],TBLFECHAS[NOMBRE Y APELLIDO],TBLFECHAS[HASTA]),"")</f>
        <v/>
      </c>
      <c r="M247" s="58">
        <v>55000</v>
      </c>
      <c r="N247" s="61">
        <v>0</v>
      </c>
      <c r="O247" s="61">
        <v>1672</v>
      </c>
      <c r="P247" s="61">
        <v>1578.5</v>
      </c>
      <c r="Q247" s="61">
        <f>Tabla20[[#This Row],[sbruto]]-SUM(Tabla20[[#This Row],[ISR]:[AFP]])-Tabla20[[#This Row],[sneto]]</f>
        <v>1375.1200000000026</v>
      </c>
      <c r="R247" s="61">
        <v>50374.38</v>
      </c>
      <c r="S247" s="49" t="str">
        <f>_xlfn.XLOOKUP(Tabla20[[#This Row],[cedula]],TMODELO[Numero Documento],TMODELO[gen])</f>
        <v>M</v>
      </c>
      <c r="T247" s="49" t="str">
        <f>_xlfn.XLOOKUP(Tabla20[[#This Row],[cedula]],TMODELO[Numero Documento],TMODELO[Lugar Funciones Codigo])</f>
        <v>01.83.00.14</v>
      </c>
    </row>
    <row r="248" spans="1:20">
      <c r="A248" s="57" t="s">
        <v>3113</v>
      </c>
      <c r="B248" s="57" t="s">
        <v>3145</v>
      </c>
      <c r="C248" s="57" t="s">
        <v>3155</v>
      </c>
      <c r="D248" s="57" t="s">
        <v>2238</v>
      </c>
      <c r="E248" s="57" t="str">
        <f>_xlfn.XLOOKUP(Tabla20[[#This Row],[cedula]],TMODELO[Numero Documento],TMODELO[Empleado])</f>
        <v>OMAR RAFAEL TAVERAS PANTALEON</v>
      </c>
      <c r="F248" s="57" t="s">
        <v>330</v>
      </c>
      <c r="G248" s="57" t="str">
        <f>_xlfn.XLOOKUP(Tabla20[[#This Row],[cedula]],TMODELO[Numero Documento],TMODELO[Lugar Funciones])</f>
        <v>DIRECCION DE RECURSOS HUMANOS</v>
      </c>
      <c r="H248" s="57" t="str">
        <f>_xlfn.XLOOKUP(Tabla20[[#This Row],[cedula]],TCARRERA[CEDULA],TCARRERA[CATEGORIA DEL SERVIDOR],"")</f>
        <v/>
      </c>
      <c r="I248" s="65"/>
      <c r="J248" s="50" t="str">
        <f>IF(Tabla20[[#This Row],[CARRERA]]&lt;&gt;"",Tabla20[[#This Row],[CARRERA]],IF(Tabla20[[#This Row],[Columna1]]&lt;&gt;"",Tabla20[[#This Row],[Columna1]],""))</f>
        <v/>
      </c>
      <c r="K248" s="54" t="str">
        <f>IF(Tabla20[[#This Row],[TIPO]]="Temporales",_xlfn.XLOOKUP(Tabla20[[#This Row],[NOMBRE Y APELLIDO]],TBLFECHAS[NOMBRE Y APELLIDO],TBLFECHAS[DESDE]),"")</f>
        <v/>
      </c>
      <c r="L248" s="54" t="str">
        <f>IF(Tabla20[[#This Row],[TIPO]]="Temporales",_xlfn.XLOOKUP(Tabla20[[#This Row],[NOMBRE Y APELLIDO]],TBLFECHAS[NOMBRE Y APELLIDO],TBLFECHAS[HASTA]),"")</f>
        <v/>
      </c>
      <c r="M248" s="58">
        <v>40000</v>
      </c>
      <c r="N248" s="60">
        <v>442.65</v>
      </c>
      <c r="O248" s="59">
        <v>1216</v>
      </c>
      <c r="P248" s="59">
        <v>1148</v>
      </c>
      <c r="Q248" s="59">
        <f>Tabla20[[#This Row],[sbruto]]-SUM(Tabla20[[#This Row],[ISR]:[AFP]])-Tabla20[[#This Row],[sneto]]</f>
        <v>25</v>
      </c>
      <c r="R248" s="59">
        <v>37168.35</v>
      </c>
      <c r="S248" s="45" t="str">
        <f>_xlfn.XLOOKUP(Tabla20[[#This Row],[cedula]],TMODELO[Numero Documento],TMODELO[gen])</f>
        <v>M</v>
      </c>
      <c r="T248" s="49" t="str">
        <f>_xlfn.XLOOKUP(Tabla20[[#This Row],[cedula]],TMODELO[Numero Documento],TMODELO[Lugar Funciones Codigo])</f>
        <v>01.83.00.14</v>
      </c>
    </row>
    <row r="249" spans="1:20">
      <c r="A249" s="57" t="s">
        <v>3113</v>
      </c>
      <c r="B249" s="57" t="s">
        <v>3145</v>
      </c>
      <c r="C249" s="57" t="s">
        <v>3155</v>
      </c>
      <c r="D249" s="57" t="s">
        <v>1335</v>
      </c>
      <c r="E249" s="57" t="str">
        <f>_xlfn.XLOOKUP(Tabla20[[#This Row],[cedula]],TMODELO[Numero Documento],TMODELO[Empleado])</f>
        <v>DAYANA ALTAGRACIA MELLA HERNANDEZ</v>
      </c>
      <c r="F249" s="57" t="s">
        <v>10</v>
      </c>
      <c r="G249" s="57" t="str">
        <f>_xlfn.XLOOKUP(Tabla20[[#This Row],[cedula]],TMODELO[Numero Documento],TMODELO[Lugar Funciones])</f>
        <v>DIRECCION DE RECURSOS HUMANOS</v>
      </c>
      <c r="H249" s="57" t="str">
        <f>_xlfn.XLOOKUP(Tabla20[[#This Row],[cedula]],TCARRERA[CEDULA],TCARRERA[CATEGORIA DEL SERVIDOR],"")</f>
        <v>CARRERA ADMINISTRATIVA</v>
      </c>
      <c r="I249" s="65"/>
      <c r="J249" s="41" t="str">
        <f>IF(Tabla20[[#This Row],[CARRERA]]&lt;&gt;"",Tabla20[[#This Row],[CARRERA]],IF(Tabla20[[#This Row],[Columna1]]&lt;&gt;"",Tabla20[[#This Row],[Columna1]],""))</f>
        <v>CARRERA ADMINISTRATIVA</v>
      </c>
      <c r="K249" s="55" t="str">
        <f>IF(Tabla20[[#This Row],[TIPO]]="Temporales",_xlfn.XLOOKUP(Tabla20[[#This Row],[NOMBRE Y APELLIDO]],TBLFECHAS[NOMBRE Y APELLIDO],TBLFECHAS[DESDE]),"")</f>
        <v/>
      </c>
      <c r="L249" s="55" t="str">
        <f>IF(Tabla20[[#This Row],[TIPO]]="Temporales",_xlfn.XLOOKUP(Tabla20[[#This Row],[NOMBRE Y APELLIDO]],TBLFECHAS[NOMBRE Y APELLIDO],TBLFECHAS[HASTA]),"")</f>
        <v/>
      </c>
      <c r="M249" s="58">
        <v>35000</v>
      </c>
      <c r="N249" s="63">
        <v>0</v>
      </c>
      <c r="O249" s="61">
        <v>1064</v>
      </c>
      <c r="P249" s="61">
        <v>1004.5</v>
      </c>
      <c r="Q249" s="61">
        <f>Tabla20[[#This Row],[sbruto]]-SUM(Tabla20[[#This Row],[ISR]:[AFP]])-Tabla20[[#This Row],[sneto]]</f>
        <v>2931.630000000001</v>
      </c>
      <c r="R249" s="61">
        <v>29999.87</v>
      </c>
      <c r="S249" s="45" t="str">
        <f>_xlfn.XLOOKUP(Tabla20[[#This Row],[cedula]],TMODELO[Numero Documento],TMODELO[gen])</f>
        <v>F</v>
      </c>
      <c r="T249" s="49" t="str">
        <f>_xlfn.XLOOKUP(Tabla20[[#This Row],[cedula]],TMODELO[Numero Documento],TMODELO[Lugar Funciones Codigo])</f>
        <v>01.83.00.14</v>
      </c>
    </row>
    <row r="250" spans="1:20">
      <c r="A250" s="57" t="s">
        <v>3113</v>
      </c>
      <c r="B250" s="57" t="s">
        <v>3145</v>
      </c>
      <c r="C250" s="57" t="s">
        <v>3155</v>
      </c>
      <c r="D250" s="57" t="s">
        <v>2278</v>
      </c>
      <c r="E250" s="57" t="str">
        <f>_xlfn.XLOOKUP(Tabla20[[#This Row],[cedula]],TMODELO[Numero Documento],TMODELO[Empleado])</f>
        <v>ROSANNA MICHEL GERMAN RUIZ</v>
      </c>
      <c r="F250" s="57" t="s">
        <v>10</v>
      </c>
      <c r="G250" s="57" t="str">
        <f>_xlfn.XLOOKUP(Tabla20[[#This Row],[cedula]],TMODELO[Numero Documento],TMODELO[Lugar Funciones])</f>
        <v>DIRECCION DE RECURSOS HUMANOS</v>
      </c>
      <c r="H250" s="57" t="str">
        <f>_xlfn.XLOOKUP(Tabla20[[#This Row],[cedula]],TCARRERA[CEDULA],TCARRERA[CATEGORIA DEL SERVIDOR],"")</f>
        <v/>
      </c>
      <c r="I250" s="65"/>
      <c r="J250" s="41" t="str">
        <f>IF(Tabla20[[#This Row],[CARRERA]]&lt;&gt;"",Tabla20[[#This Row],[CARRERA]],IF(Tabla20[[#This Row],[Columna1]]&lt;&gt;"",Tabla20[[#This Row],[Columna1]],""))</f>
        <v/>
      </c>
      <c r="K250" s="55" t="str">
        <f>IF(Tabla20[[#This Row],[TIPO]]="Temporales",_xlfn.XLOOKUP(Tabla20[[#This Row],[NOMBRE Y APELLIDO]],TBLFECHAS[NOMBRE Y APELLIDO],TBLFECHAS[DESDE]),"")</f>
        <v/>
      </c>
      <c r="L250" s="55" t="str">
        <f>IF(Tabla20[[#This Row],[TIPO]]="Temporales",_xlfn.XLOOKUP(Tabla20[[#This Row],[NOMBRE Y APELLIDO]],TBLFECHAS[NOMBRE Y APELLIDO],TBLFECHAS[HASTA]),"")</f>
        <v/>
      </c>
      <c r="M250" s="58">
        <v>26250</v>
      </c>
      <c r="N250" s="61">
        <v>0</v>
      </c>
      <c r="O250" s="59">
        <v>798</v>
      </c>
      <c r="P250" s="59">
        <v>753.38</v>
      </c>
      <c r="Q250" s="59">
        <f>Tabla20[[#This Row],[sbruto]]-SUM(Tabla20[[#This Row],[ISR]:[AFP]])-Tabla20[[#This Row],[sneto]]</f>
        <v>25</v>
      </c>
      <c r="R250" s="59">
        <v>24673.62</v>
      </c>
      <c r="S250" s="46" t="str">
        <f>_xlfn.XLOOKUP(Tabla20[[#This Row],[cedula]],TMODELO[Numero Documento],TMODELO[gen])</f>
        <v>F</v>
      </c>
      <c r="T250" s="49" t="str">
        <f>_xlfn.XLOOKUP(Tabla20[[#This Row],[cedula]],TMODELO[Numero Documento],TMODELO[Lugar Funciones Codigo])</f>
        <v>01.83.00.14</v>
      </c>
    </row>
    <row r="251" spans="1:20">
      <c r="A251" s="57" t="s">
        <v>3113</v>
      </c>
      <c r="B251" s="57" t="s">
        <v>3145</v>
      </c>
      <c r="C251" s="57" t="s">
        <v>3155</v>
      </c>
      <c r="D251" s="57" t="s">
        <v>2279</v>
      </c>
      <c r="E251" s="57" t="str">
        <f>_xlfn.XLOOKUP(Tabla20[[#This Row],[cedula]],TMODELO[Numero Documento],TMODELO[Empleado])</f>
        <v>ROSSIS NATALY ARIAS FELIZ</v>
      </c>
      <c r="F251" s="57" t="s">
        <v>55</v>
      </c>
      <c r="G251" s="57" t="str">
        <f>_xlfn.XLOOKUP(Tabla20[[#This Row],[cedula]],TMODELO[Numero Documento],TMODELO[Lugar Funciones])</f>
        <v>DIRECCION DE RECURSOS HUMANOS</v>
      </c>
      <c r="H251" s="57" t="str">
        <f>_xlfn.XLOOKUP(Tabla20[[#This Row],[cedula]],TCARRERA[CEDULA],TCARRERA[CATEGORIA DEL SERVIDOR],"")</f>
        <v/>
      </c>
      <c r="I251" s="65"/>
      <c r="J251" s="41" t="str">
        <f>IF(Tabla20[[#This Row],[CARRERA]]&lt;&gt;"",Tabla20[[#This Row],[CARRERA]],IF(Tabla20[[#This Row],[Columna1]]&lt;&gt;"",Tabla20[[#This Row],[Columna1]],""))</f>
        <v/>
      </c>
      <c r="K251" s="55" t="str">
        <f>IF(Tabla20[[#This Row],[TIPO]]="Temporales",_xlfn.XLOOKUP(Tabla20[[#This Row],[NOMBRE Y APELLIDO]],TBLFECHAS[NOMBRE Y APELLIDO],TBLFECHAS[DESDE]),"")</f>
        <v/>
      </c>
      <c r="L251" s="55" t="str">
        <f>IF(Tabla20[[#This Row],[TIPO]]="Temporales",_xlfn.XLOOKUP(Tabla20[[#This Row],[NOMBRE Y APELLIDO]],TBLFECHAS[NOMBRE Y APELLIDO],TBLFECHAS[HASTA]),"")</f>
        <v/>
      </c>
      <c r="M251" s="58">
        <v>25000</v>
      </c>
      <c r="N251" s="63">
        <v>0</v>
      </c>
      <c r="O251" s="59">
        <v>760</v>
      </c>
      <c r="P251" s="59">
        <v>717.5</v>
      </c>
      <c r="Q251" s="59">
        <f>Tabla20[[#This Row],[sbruto]]-SUM(Tabla20[[#This Row],[ISR]:[AFP]])-Tabla20[[#This Row],[sneto]]</f>
        <v>25</v>
      </c>
      <c r="R251" s="59">
        <v>23497.5</v>
      </c>
      <c r="S251" s="45" t="str">
        <f>_xlfn.XLOOKUP(Tabla20[[#This Row],[cedula]],TMODELO[Numero Documento],TMODELO[gen])</f>
        <v>F</v>
      </c>
      <c r="T251" s="49" t="str">
        <f>_xlfn.XLOOKUP(Tabla20[[#This Row],[cedula]],TMODELO[Numero Documento],TMODELO[Lugar Funciones Codigo])</f>
        <v>01.83.00.14</v>
      </c>
    </row>
    <row r="252" spans="1:20">
      <c r="A252" s="57" t="s">
        <v>3113</v>
      </c>
      <c r="B252" s="57" t="s">
        <v>3145</v>
      </c>
      <c r="C252" s="57" t="s">
        <v>3155</v>
      </c>
      <c r="D252" s="57" t="s">
        <v>2304</v>
      </c>
      <c r="E252" s="57" t="str">
        <f>_xlfn.XLOOKUP(Tabla20[[#This Row],[cedula]],TMODELO[Numero Documento],TMODELO[Empleado])</f>
        <v>WANDER RAMON PEREZ HERNANDEZ</v>
      </c>
      <c r="F252" s="57" t="s">
        <v>441</v>
      </c>
      <c r="G252" s="57" t="str">
        <f>_xlfn.XLOOKUP(Tabla20[[#This Row],[cedula]],TMODELO[Numero Documento],TMODELO[Lugar Funciones])</f>
        <v>DIRECCION DE RECURSOS HUMANOS</v>
      </c>
      <c r="H252" s="57" t="str">
        <f>_xlfn.XLOOKUP(Tabla20[[#This Row],[cedula]],TCARRERA[CEDULA],TCARRERA[CATEGORIA DEL SERVIDOR],"")</f>
        <v/>
      </c>
      <c r="I252" s="65"/>
      <c r="J252" s="41" t="str">
        <f>IF(Tabla20[[#This Row],[CARRERA]]&lt;&gt;"",Tabla20[[#This Row],[CARRERA]],IF(Tabla20[[#This Row],[Columna1]]&lt;&gt;"",Tabla20[[#This Row],[Columna1]],""))</f>
        <v/>
      </c>
      <c r="K252" s="55" t="str">
        <f>IF(Tabla20[[#This Row],[TIPO]]="Temporales",_xlfn.XLOOKUP(Tabla20[[#This Row],[NOMBRE Y APELLIDO]],TBLFECHAS[NOMBRE Y APELLIDO],TBLFECHAS[DESDE]),"")</f>
        <v/>
      </c>
      <c r="L252" s="55" t="str">
        <f>IF(Tabla20[[#This Row],[TIPO]]="Temporales",_xlfn.XLOOKUP(Tabla20[[#This Row],[NOMBRE Y APELLIDO]],TBLFECHAS[NOMBRE Y APELLIDO],TBLFECHAS[HASTA]),"")</f>
        <v/>
      </c>
      <c r="M252" s="58">
        <v>25000</v>
      </c>
      <c r="N252" s="63">
        <v>0</v>
      </c>
      <c r="O252" s="59">
        <v>760</v>
      </c>
      <c r="P252" s="59">
        <v>717.5</v>
      </c>
      <c r="Q252" s="59">
        <f>Tabla20[[#This Row],[sbruto]]-SUM(Tabla20[[#This Row],[ISR]:[AFP]])-Tabla20[[#This Row],[sneto]]</f>
        <v>3071</v>
      </c>
      <c r="R252" s="59">
        <v>20451.5</v>
      </c>
      <c r="S252" s="45" t="str">
        <f>_xlfn.XLOOKUP(Tabla20[[#This Row],[cedula]],TMODELO[Numero Documento],TMODELO[gen])</f>
        <v>M</v>
      </c>
      <c r="T252" s="49" t="str">
        <f>_xlfn.XLOOKUP(Tabla20[[#This Row],[cedula]],TMODELO[Numero Documento],TMODELO[Lugar Funciones Codigo])</f>
        <v>01.83.00.14</v>
      </c>
    </row>
    <row r="253" spans="1:20">
      <c r="A253" s="57" t="s">
        <v>3113</v>
      </c>
      <c r="B253" s="57" t="s">
        <v>3145</v>
      </c>
      <c r="C253" s="57" t="s">
        <v>3155</v>
      </c>
      <c r="D253" s="57" t="s">
        <v>2296</v>
      </c>
      <c r="E253" s="57" t="str">
        <f>_xlfn.XLOOKUP(Tabla20[[#This Row],[cedula]],TMODELO[Numero Documento],TMODELO[Empleado])</f>
        <v>TEODORO DE JESUS EVANGELISTA</v>
      </c>
      <c r="F253" s="57" t="s">
        <v>15</v>
      </c>
      <c r="G253" s="57" t="str">
        <f>_xlfn.XLOOKUP(Tabla20[[#This Row],[cedula]],TMODELO[Numero Documento],TMODELO[Lugar Funciones])</f>
        <v>DIRECCION DE RECURSOS HUMANOS</v>
      </c>
      <c r="H253" s="57" t="str">
        <f>_xlfn.XLOOKUP(Tabla20[[#This Row],[cedula]],TCARRERA[CEDULA],TCARRERA[CATEGORIA DEL SERVIDOR],"")</f>
        <v/>
      </c>
      <c r="I253" s="65"/>
      <c r="J253" s="41" t="str">
        <f>IF(Tabla20[[#This Row],[CARRERA]]&lt;&gt;"",Tabla20[[#This Row],[CARRERA]],IF(Tabla20[[#This Row],[Columna1]]&lt;&gt;"",Tabla20[[#This Row],[Columna1]],""))</f>
        <v/>
      </c>
      <c r="K253" s="55" t="str">
        <f>IF(Tabla20[[#This Row],[TIPO]]="Temporales",_xlfn.XLOOKUP(Tabla20[[#This Row],[NOMBRE Y APELLIDO]],TBLFECHAS[NOMBRE Y APELLIDO],TBLFECHAS[DESDE]),"")</f>
        <v/>
      </c>
      <c r="L253" s="55" t="str">
        <f>IF(Tabla20[[#This Row],[TIPO]]="Temporales",_xlfn.XLOOKUP(Tabla20[[#This Row],[NOMBRE Y APELLIDO]],TBLFECHAS[NOMBRE Y APELLIDO],TBLFECHAS[HASTA]),"")</f>
        <v/>
      </c>
      <c r="M253" s="58">
        <v>22000</v>
      </c>
      <c r="N253" s="61">
        <v>0</v>
      </c>
      <c r="O253" s="61">
        <v>668.8</v>
      </c>
      <c r="P253" s="61">
        <v>631.4</v>
      </c>
      <c r="Q253" s="61">
        <f>Tabla20[[#This Row],[sbruto]]-SUM(Tabla20[[#This Row],[ISR]:[AFP]])-Tabla20[[#This Row],[sneto]]</f>
        <v>125</v>
      </c>
      <c r="R253" s="61">
        <v>20574.8</v>
      </c>
      <c r="S253" s="45" t="str">
        <f>_xlfn.XLOOKUP(Tabla20[[#This Row],[cedula]],TMODELO[Numero Documento],TMODELO[gen])</f>
        <v>M</v>
      </c>
      <c r="T253" s="49" t="str">
        <f>_xlfn.XLOOKUP(Tabla20[[#This Row],[cedula]],TMODELO[Numero Documento],TMODELO[Lugar Funciones Codigo])</f>
        <v>01.83.00.14</v>
      </c>
    </row>
    <row r="254" spans="1:20">
      <c r="A254" s="57" t="s">
        <v>3113</v>
      </c>
      <c r="B254" s="57" t="s">
        <v>3145</v>
      </c>
      <c r="C254" s="57" t="s">
        <v>3155</v>
      </c>
      <c r="D254" s="57" t="s">
        <v>2311</v>
      </c>
      <c r="E254" s="57" t="str">
        <f>_xlfn.XLOOKUP(Tabla20[[#This Row],[cedula]],TMODELO[Numero Documento],TMODELO[Empleado])</f>
        <v>YAJAIRA MARIA SANCHEZ AQUINO</v>
      </c>
      <c r="F254" s="57" t="s">
        <v>214</v>
      </c>
      <c r="G254" s="57" t="str">
        <f>_xlfn.XLOOKUP(Tabla20[[#This Row],[cedula]],TMODELO[Numero Documento],TMODELO[Lugar Funciones])</f>
        <v>DIRECCION DE RECURSOS HUMANOS</v>
      </c>
      <c r="H254" s="57" t="str">
        <f>_xlfn.XLOOKUP(Tabla20[[#This Row],[cedula]],TCARRERA[CEDULA],TCARRERA[CATEGORIA DEL SERVIDOR],"")</f>
        <v/>
      </c>
      <c r="I254" s="65"/>
      <c r="J254" s="41" t="str">
        <f>IF(Tabla20[[#This Row],[CARRERA]]&lt;&gt;"",Tabla20[[#This Row],[CARRERA]],IF(Tabla20[[#This Row],[Columna1]]&lt;&gt;"",Tabla20[[#This Row],[Columna1]],""))</f>
        <v/>
      </c>
      <c r="K254" s="55" t="str">
        <f>IF(Tabla20[[#This Row],[TIPO]]="Temporales",_xlfn.XLOOKUP(Tabla20[[#This Row],[NOMBRE Y APELLIDO]],TBLFECHAS[NOMBRE Y APELLIDO],TBLFECHAS[DESDE]),"")</f>
        <v/>
      </c>
      <c r="L254" s="55" t="str">
        <f>IF(Tabla20[[#This Row],[TIPO]]="Temporales",_xlfn.XLOOKUP(Tabla20[[#This Row],[NOMBRE Y APELLIDO]],TBLFECHAS[NOMBRE Y APELLIDO],TBLFECHAS[HASTA]),"")</f>
        <v/>
      </c>
      <c r="M254" s="58">
        <v>20000</v>
      </c>
      <c r="N254" s="61">
        <v>0</v>
      </c>
      <c r="O254" s="61">
        <v>608</v>
      </c>
      <c r="P254" s="61">
        <v>574</v>
      </c>
      <c r="Q254" s="61">
        <f>Tabla20[[#This Row],[sbruto]]-SUM(Tabla20[[#This Row],[ISR]:[AFP]])-Tabla20[[#This Row],[sneto]]</f>
        <v>2371</v>
      </c>
      <c r="R254" s="61">
        <v>16447</v>
      </c>
      <c r="S254" s="45" t="str">
        <f>_xlfn.XLOOKUP(Tabla20[[#This Row],[cedula]],TMODELO[Numero Documento],TMODELO[gen])</f>
        <v>F</v>
      </c>
      <c r="T254" s="49" t="str">
        <f>_xlfn.XLOOKUP(Tabla20[[#This Row],[cedula]],TMODELO[Numero Documento],TMODELO[Lugar Funciones Codigo])</f>
        <v>01.83.00.14</v>
      </c>
    </row>
    <row r="255" spans="1:20">
      <c r="A255" s="57" t="s">
        <v>3113</v>
      </c>
      <c r="B255" s="57" t="s">
        <v>3145</v>
      </c>
      <c r="C255" s="57" t="s">
        <v>3155</v>
      </c>
      <c r="D255" s="57" t="s">
        <v>3324</v>
      </c>
      <c r="E255" s="57" t="str">
        <f>_xlfn.XLOOKUP(Tabla20[[#This Row],[cedula]],TMODELO[Numero Documento],TMODELO[Empleado])</f>
        <v>ANA FARLYN LANFRANCO CUEVAS</v>
      </c>
      <c r="F255" s="57" t="s">
        <v>55</v>
      </c>
      <c r="G255" s="57" t="str">
        <f>_xlfn.XLOOKUP(Tabla20[[#This Row],[cedula]],TMODELO[Numero Documento],TMODELO[Lugar Funciones])</f>
        <v>DIRECCION DE RECURSOS HUMANOS</v>
      </c>
      <c r="H255" s="57" t="str">
        <f>_xlfn.XLOOKUP(Tabla20[[#This Row],[cedula]],TCARRERA[CEDULA],TCARRERA[CATEGORIA DEL SERVIDOR],"")</f>
        <v/>
      </c>
      <c r="I255" s="65"/>
      <c r="J255" s="41" t="str">
        <f>IF(Tabla20[[#This Row],[CARRERA]]&lt;&gt;"",Tabla20[[#This Row],[CARRERA]],IF(Tabla20[[#This Row],[Columna1]]&lt;&gt;"",Tabla20[[#This Row],[Columna1]],""))</f>
        <v/>
      </c>
      <c r="K255" s="55" t="str">
        <f>IF(Tabla20[[#This Row],[TIPO]]="Temporales",_xlfn.XLOOKUP(Tabla20[[#This Row],[NOMBRE Y APELLIDO]],TBLFECHAS[NOMBRE Y APELLIDO],TBLFECHAS[DESDE]),"")</f>
        <v/>
      </c>
      <c r="L255" s="55" t="str">
        <f>IF(Tabla20[[#This Row],[TIPO]]="Temporales",_xlfn.XLOOKUP(Tabla20[[#This Row],[NOMBRE Y APELLIDO]],TBLFECHAS[NOMBRE Y APELLIDO],TBLFECHAS[HASTA]),"")</f>
        <v/>
      </c>
      <c r="M255" s="58">
        <v>19166.669999999998</v>
      </c>
      <c r="N255" s="60">
        <v>0</v>
      </c>
      <c r="O255" s="59">
        <v>582.66999999999996</v>
      </c>
      <c r="P255" s="59">
        <v>550.08000000000004</v>
      </c>
      <c r="Q255" s="59">
        <f>Tabla20[[#This Row],[sbruto]]-SUM(Tabla20[[#This Row],[ISR]:[AFP]])-Tabla20[[#This Row],[sneto]]</f>
        <v>25</v>
      </c>
      <c r="R255" s="59">
        <v>18008.919999999998</v>
      </c>
      <c r="S255" s="48" t="str">
        <f>_xlfn.XLOOKUP(Tabla20[[#This Row],[cedula]],TMODELO[Numero Documento],TMODELO[gen])</f>
        <v>F</v>
      </c>
      <c r="T255" s="49" t="str">
        <f>_xlfn.XLOOKUP(Tabla20[[#This Row],[cedula]],TMODELO[Numero Documento],TMODELO[Lugar Funciones Codigo])</f>
        <v>01.83.00.14</v>
      </c>
    </row>
    <row r="256" spans="1:20">
      <c r="A256" s="57" t="s">
        <v>3113</v>
      </c>
      <c r="B256" s="57" t="s">
        <v>3145</v>
      </c>
      <c r="C256" s="57" t="s">
        <v>3155</v>
      </c>
      <c r="D256" s="57" t="s">
        <v>1362</v>
      </c>
      <c r="E256" s="57" t="str">
        <f>_xlfn.XLOOKUP(Tabla20[[#This Row],[cedula]],TMODELO[Numero Documento],TMODELO[Empleado])</f>
        <v>LOURDES DE JESUS CAMACHO</v>
      </c>
      <c r="F256" s="57" t="s">
        <v>270</v>
      </c>
      <c r="G256" s="57" t="str">
        <f>_xlfn.XLOOKUP(Tabla20[[#This Row],[cedula]],TMODELO[Numero Documento],TMODELO[Lugar Funciones])</f>
        <v>DEPARTAMENTO DE REGISTRO, CONTROL Y NOMINA</v>
      </c>
      <c r="H256" s="57" t="str">
        <f>_xlfn.XLOOKUP(Tabla20[[#This Row],[cedula]],TCARRERA[CEDULA],TCARRERA[CATEGORIA DEL SERVIDOR],"")</f>
        <v>CARRERA ADMINISTRATIVA</v>
      </c>
      <c r="I256" s="65"/>
      <c r="J256" s="41" t="str">
        <f>IF(Tabla20[[#This Row],[CARRERA]]&lt;&gt;"",Tabla20[[#This Row],[CARRERA]],IF(Tabla20[[#This Row],[Columna1]]&lt;&gt;"",Tabla20[[#This Row],[Columna1]],""))</f>
        <v>CARRERA ADMINISTRATIVA</v>
      </c>
      <c r="K256" s="55" t="str">
        <f>IF(Tabla20[[#This Row],[TIPO]]="Temporales",_xlfn.XLOOKUP(Tabla20[[#This Row],[NOMBRE Y APELLIDO]],TBLFECHAS[NOMBRE Y APELLIDO],TBLFECHAS[DESDE]),"")</f>
        <v/>
      </c>
      <c r="L256" s="55" t="str">
        <f>IF(Tabla20[[#This Row],[TIPO]]="Temporales",_xlfn.XLOOKUP(Tabla20[[#This Row],[NOMBRE Y APELLIDO]],TBLFECHAS[NOMBRE Y APELLIDO],TBLFECHAS[HASTA]),"")</f>
        <v/>
      </c>
      <c r="M256" s="58">
        <v>115000</v>
      </c>
      <c r="N256" s="61">
        <v>0</v>
      </c>
      <c r="O256" s="61">
        <v>3496</v>
      </c>
      <c r="P256" s="61">
        <v>3300.5</v>
      </c>
      <c r="Q256" s="61">
        <f>Tabla20[[#This Row],[sbruto]]-SUM(Tabla20[[#This Row],[ISR]:[AFP]])-Tabla20[[#This Row],[sneto]]</f>
        <v>10925</v>
      </c>
      <c r="R256" s="61">
        <v>97278.5</v>
      </c>
      <c r="S256" s="45" t="str">
        <f>_xlfn.XLOOKUP(Tabla20[[#This Row],[cedula]],TMODELO[Numero Documento],TMODELO[gen])</f>
        <v>F</v>
      </c>
      <c r="T256" s="49" t="str">
        <f>_xlfn.XLOOKUP(Tabla20[[#This Row],[cedula]],TMODELO[Numero Documento],TMODELO[Lugar Funciones Codigo])</f>
        <v>01.83.00.14.00.01</v>
      </c>
    </row>
    <row r="257" spans="1:20">
      <c r="A257" s="57" t="s">
        <v>3113</v>
      </c>
      <c r="B257" s="57" t="s">
        <v>3145</v>
      </c>
      <c r="C257" s="57" t="s">
        <v>3155</v>
      </c>
      <c r="D257" s="57" t="s">
        <v>2134</v>
      </c>
      <c r="E257" s="57" t="str">
        <f>_xlfn.XLOOKUP(Tabla20[[#This Row],[cedula]],TMODELO[Numero Documento],TMODELO[Empleado])</f>
        <v>GENOVE GNECO GROSS</v>
      </c>
      <c r="F257" s="57" t="s">
        <v>265</v>
      </c>
      <c r="G257" s="57" t="str">
        <f>_xlfn.XLOOKUP(Tabla20[[#This Row],[cedula]],TMODELO[Numero Documento],TMODELO[Lugar Funciones])</f>
        <v>DEPARTAMENTO DE REGISTRO, CONTROL Y NOMINA</v>
      </c>
      <c r="H257" s="57" t="str">
        <f>_xlfn.XLOOKUP(Tabla20[[#This Row],[cedula]],TCARRERA[CEDULA],TCARRERA[CATEGORIA DEL SERVIDOR],"")</f>
        <v/>
      </c>
      <c r="I257" s="65"/>
      <c r="J257" s="41" t="str">
        <f>IF(Tabla20[[#This Row],[CARRERA]]&lt;&gt;"",Tabla20[[#This Row],[CARRERA]],IF(Tabla20[[#This Row],[Columna1]]&lt;&gt;"",Tabla20[[#This Row],[Columna1]],""))</f>
        <v/>
      </c>
      <c r="K257" s="55" t="str">
        <f>IF(Tabla20[[#This Row],[TIPO]]="Temporales",_xlfn.XLOOKUP(Tabla20[[#This Row],[NOMBRE Y APELLIDO]],TBLFECHAS[NOMBRE Y APELLIDO],TBLFECHAS[DESDE]),"")</f>
        <v/>
      </c>
      <c r="L257" s="55" t="str">
        <f>IF(Tabla20[[#This Row],[TIPO]]="Temporales",_xlfn.XLOOKUP(Tabla20[[#This Row],[NOMBRE Y APELLIDO]],TBLFECHAS[NOMBRE Y APELLIDO],TBLFECHAS[HASTA]),"")</f>
        <v/>
      </c>
      <c r="M257" s="58">
        <v>65000</v>
      </c>
      <c r="N257" s="61">
        <v>0</v>
      </c>
      <c r="O257" s="61">
        <v>1976</v>
      </c>
      <c r="P257" s="61">
        <v>1865.5</v>
      </c>
      <c r="Q257" s="61">
        <f>Tabla20[[#This Row],[sbruto]]-SUM(Tabla20[[#This Row],[ISR]:[AFP]])-Tabla20[[#This Row],[sneto]]</f>
        <v>25</v>
      </c>
      <c r="R257" s="61">
        <v>61133.5</v>
      </c>
      <c r="S257" s="45" t="str">
        <f>_xlfn.XLOOKUP(Tabla20[[#This Row],[cedula]],TMODELO[Numero Documento],TMODELO[gen])</f>
        <v>M</v>
      </c>
      <c r="T257" s="49" t="str">
        <f>_xlfn.XLOOKUP(Tabla20[[#This Row],[cedula]],TMODELO[Numero Documento],TMODELO[Lugar Funciones Codigo])</f>
        <v>01.83.00.14.00.01</v>
      </c>
    </row>
    <row r="258" spans="1:20">
      <c r="A258" s="57" t="s">
        <v>3113</v>
      </c>
      <c r="B258" s="57" t="s">
        <v>3145</v>
      </c>
      <c r="C258" s="57" t="s">
        <v>3155</v>
      </c>
      <c r="D258" s="57" t="s">
        <v>2222</v>
      </c>
      <c r="E258" s="57" t="str">
        <f>_xlfn.XLOOKUP(Tabla20[[#This Row],[cedula]],TMODELO[Numero Documento],TMODELO[Empleado])</f>
        <v>MERCEDES PAULINA NOLASCO ZAPATA</v>
      </c>
      <c r="F258" s="57" t="s">
        <v>265</v>
      </c>
      <c r="G258" s="57" t="str">
        <f>_xlfn.XLOOKUP(Tabla20[[#This Row],[cedula]],TMODELO[Numero Documento],TMODELO[Lugar Funciones])</f>
        <v>DEPARTAMENTO DE REGISTRO, CONTROL Y NOMINA</v>
      </c>
      <c r="H258" s="57" t="str">
        <f>_xlfn.XLOOKUP(Tabla20[[#This Row],[cedula]],TCARRERA[CEDULA],TCARRERA[CATEGORIA DEL SERVIDOR],"")</f>
        <v/>
      </c>
      <c r="I258" s="65"/>
      <c r="J258" s="41" t="str">
        <f>IF(Tabla20[[#This Row],[CARRERA]]&lt;&gt;"",Tabla20[[#This Row],[CARRERA]],IF(Tabla20[[#This Row],[Columna1]]&lt;&gt;"",Tabla20[[#This Row],[Columna1]],""))</f>
        <v/>
      </c>
      <c r="K258" s="55" t="str">
        <f>IF(Tabla20[[#This Row],[TIPO]]="Temporales",_xlfn.XLOOKUP(Tabla20[[#This Row],[NOMBRE Y APELLIDO]],TBLFECHAS[NOMBRE Y APELLIDO],TBLFECHAS[DESDE]),"")</f>
        <v/>
      </c>
      <c r="L258" s="55" t="str">
        <f>IF(Tabla20[[#This Row],[TIPO]]="Temporales",_xlfn.XLOOKUP(Tabla20[[#This Row],[NOMBRE Y APELLIDO]],TBLFECHAS[NOMBRE Y APELLIDO],TBLFECHAS[HASTA]),"")</f>
        <v/>
      </c>
      <c r="M258" s="58">
        <v>45000</v>
      </c>
      <c r="N258" s="63">
        <v>0</v>
      </c>
      <c r="O258" s="61">
        <v>1368</v>
      </c>
      <c r="P258" s="61">
        <v>1291.5</v>
      </c>
      <c r="Q258" s="61">
        <f>Tabla20[[#This Row],[sbruto]]-SUM(Tabla20[[#This Row],[ISR]:[AFP]])-Tabla20[[#This Row],[sneto]]</f>
        <v>1375.1200000000026</v>
      </c>
      <c r="R258" s="61">
        <v>40965.379999999997</v>
      </c>
      <c r="S258" s="45" t="str">
        <f>_xlfn.XLOOKUP(Tabla20[[#This Row],[cedula]],TMODELO[Numero Documento],TMODELO[gen])</f>
        <v>F</v>
      </c>
      <c r="T258" s="49" t="str">
        <f>_xlfn.XLOOKUP(Tabla20[[#This Row],[cedula]],TMODELO[Numero Documento],TMODELO[Lugar Funciones Codigo])</f>
        <v>01.83.00.14.00.01</v>
      </c>
    </row>
    <row r="259" spans="1:20">
      <c r="A259" s="57" t="s">
        <v>3113</v>
      </c>
      <c r="B259" s="57" t="s">
        <v>3145</v>
      </c>
      <c r="C259" s="57" t="s">
        <v>3155</v>
      </c>
      <c r="D259" s="57" t="s">
        <v>2168</v>
      </c>
      <c r="E259" s="57" t="str">
        <f>_xlfn.XLOOKUP(Tabla20[[#This Row],[cedula]],TMODELO[Numero Documento],TMODELO[Empleado])</f>
        <v>JOSE LUIS PEREZ</v>
      </c>
      <c r="F259" s="57" t="s">
        <v>936</v>
      </c>
      <c r="G259" s="57" t="str">
        <f>_xlfn.XLOOKUP(Tabla20[[#This Row],[cedula]],TMODELO[Numero Documento],TMODELO[Lugar Funciones])</f>
        <v>VICEMINITERIO DE DESARROLLO E INVESTIGACION CULTURAL</v>
      </c>
      <c r="H259" s="57" t="str">
        <f>_xlfn.XLOOKUP(Tabla20[[#This Row],[cedula]],TCARRERA[CEDULA],TCARRERA[CATEGORIA DEL SERVIDOR],"")</f>
        <v/>
      </c>
      <c r="I259" s="65"/>
      <c r="J259" s="41" t="str">
        <f>IF(Tabla20[[#This Row],[CARRERA]]&lt;&gt;"",Tabla20[[#This Row],[CARRERA]],IF(Tabla20[[#This Row],[Columna1]]&lt;&gt;"",Tabla20[[#This Row],[Columna1]],""))</f>
        <v/>
      </c>
      <c r="K259" s="55" t="str">
        <f>IF(Tabla20[[#This Row],[TIPO]]="Temporales",_xlfn.XLOOKUP(Tabla20[[#This Row],[NOMBRE Y APELLIDO]],TBLFECHAS[NOMBRE Y APELLIDO],TBLFECHAS[DESDE]),"")</f>
        <v/>
      </c>
      <c r="L259" s="55" t="str">
        <f>IF(Tabla20[[#This Row],[TIPO]]="Temporales",_xlfn.XLOOKUP(Tabla20[[#This Row],[NOMBRE Y APELLIDO]],TBLFECHAS[NOMBRE Y APELLIDO],TBLFECHAS[HASTA]),"")</f>
        <v/>
      </c>
      <c r="M259" s="58">
        <v>220000</v>
      </c>
      <c r="N259" s="61">
        <v>0</v>
      </c>
      <c r="O259" s="59">
        <v>4943.8</v>
      </c>
      <c r="P259" s="59">
        <v>6314</v>
      </c>
      <c r="Q259" s="59">
        <f>Tabla20[[#This Row],[sbruto]]-SUM(Tabla20[[#This Row],[ISR]:[AFP]])-Tabla20[[#This Row],[sneto]]</f>
        <v>25</v>
      </c>
      <c r="R259" s="59">
        <v>208717.2</v>
      </c>
      <c r="S259" s="49" t="str">
        <f>_xlfn.XLOOKUP(Tabla20[[#This Row],[cedula]],TMODELO[Numero Documento],TMODELO[gen])</f>
        <v>M</v>
      </c>
      <c r="T259" s="49" t="str">
        <f>_xlfn.XLOOKUP(Tabla20[[#This Row],[cedula]],TMODELO[Numero Documento],TMODELO[Lugar Funciones Codigo])</f>
        <v>01.83.01</v>
      </c>
    </row>
    <row r="260" spans="1:20">
      <c r="A260" s="57" t="s">
        <v>3113</v>
      </c>
      <c r="B260" s="57" t="s">
        <v>3145</v>
      </c>
      <c r="C260" s="57" t="s">
        <v>3155</v>
      </c>
      <c r="D260" s="57" t="s">
        <v>2095</v>
      </c>
      <c r="E260" s="57" t="str">
        <f>_xlfn.XLOOKUP(Tabla20[[#This Row],[cedula]],TMODELO[Numero Documento],TMODELO[Empleado])</f>
        <v>DELAYNE FLORENCIA ABREU CHEZ</v>
      </c>
      <c r="F260" s="57" t="s">
        <v>32</v>
      </c>
      <c r="G260" s="57" t="str">
        <f>_xlfn.XLOOKUP(Tabla20[[#This Row],[cedula]],TMODELO[Numero Documento],TMODELO[Lugar Funciones])</f>
        <v>VICEMINITERIO DE DESARROLLO E INVESTIGACION CULTURAL</v>
      </c>
      <c r="H260" s="57" t="str">
        <f>_xlfn.XLOOKUP(Tabla20[[#This Row],[cedula]],TCARRERA[CEDULA],TCARRERA[CATEGORIA DEL SERVIDOR],"")</f>
        <v/>
      </c>
      <c r="I260" s="65"/>
      <c r="J260" s="41" t="str">
        <f>IF(Tabla20[[#This Row],[CARRERA]]&lt;&gt;"",Tabla20[[#This Row],[CARRERA]],IF(Tabla20[[#This Row],[Columna1]]&lt;&gt;"",Tabla20[[#This Row],[Columna1]],""))</f>
        <v/>
      </c>
      <c r="K260" s="55" t="str">
        <f>IF(Tabla20[[#This Row],[TIPO]]="Temporales",_xlfn.XLOOKUP(Tabla20[[#This Row],[NOMBRE Y APELLIDO]],TBLFECHAS[NOMBRE Y APELLIDO],TBLFECHAS[DESDE]),"")</f>
        <v/>
      </c>
      <c r="L260" s="55" t="str">
        <f>IF(Tabla20[[#This Row],[TIPO]]="Temporales",_xlfn.XLOOKUP(Tabla20[[#This Row],[NOMBRE Y APELLIDO]],TBLFECHAS[NOMBRE Y APELLIDO],TBLFECHAS[HASTA]),"")</f>
        <v/>
      </c>
      <c r="M260" s="58">
        <v>50000</v>
      </c>
      <c r="N260" s="62">
        <v>0</v>
      </c>
      <c r="O260" s="59">
        <v>1520</v>
      </c>
      <c r="P260" s="59">
        <v>1435</v>
      </c>
      <c r="Q260" s="59">
        <f>Tabla20[[#This Row],[sbruto]]-SUM(Tabla20[[#This Row],[ISR]:[AFP]])-Tabla20[[#This Row],[sneto]]</f>
        <v>25</v>
      </c>
      <c r="R260" s="59">
        <v>47020</v>
      </c>
      <c r="S260" s="45" t="str">
        <f>_xlfn.XLOOKUP(Tabla20[[#This Row],[cedula]],TMODELO[Numero Documento],TMODELO[gen])</f>
        <v>F</v>
      </c>
      <c r="T260" s="49" t="str">
        <f>_xlfn.XLOOKUP(Tabla20[[#This Row],[cedula]],TMODELO[Numero Documento],TMODELO[Lugar Funciones Codigo])</f>
        <v>01.83.01</v>
      </c>
    </row>
    <row r="261" spans="1:20">
      <c r="A261" s="57" t="s">
        <v>3113</v>
      </c>
      <c r="B261" s="57" t="s">
        <v>3145</v>
      </c>
      <c r="C261" s="57" t="s">
        <v>3155</v>
      </c>
      <c r="D261" s="57" t="s">
        <v>3120</v>
      </c>
      <c r="E261" s="57" t="str">
        <f>_xlfn.XLOOKUP(Tabla20[[#This Row],[cedula]],TMODELO[Numero Documento],TMODELO[Empleado])</f>
        <v>FELIX BAUTISTA DE LA CRUZ</v>
      </c>
      <c r="F261" s="57" t="s">
        <v>732</v>
      </c>
      <c r="G261" s="57" t="str">
        <f>_xlfn.XLOOKUP(Tabla20[[#This Row],[cedula]],TMODELO[Numero Documento],TMODELO[Lugar Funciones])</f>
        <v>VICEMINITERIO DE DESARROLLO E INVESTIGACION CULTURAL</v>
      </c>
      <c r="H261" s="57" t="str">
        <f>_xlfn.XLOOKUP(Tabla20[[#This Row],[cedula]],TCARRERA[CEDULA],TCARRERA[CATEGORIA DEL SERVIDOR],"")</f>
        <v/>
      </c>
      <c r="I261" s="65"/>
      <c r="J261" s="41" t="str">
        <f>IF(Tabla20[[#This Row],[CARRERA]]&lt;&gt;"",Tabla20[[#This Row],[CARRERA]],IF(Tabla20[[#This Row],[Columna1]]&lt;&gt;"",Tabla20[[#This Row],[Columna1]],""))</f>
        <v/>
      </c>
      <c r="K261" s="55" t="str">
        <f>IF(Tabla20[[#This Row],[TIPO]]="Temporales",_xlfn.XLOOKUP(Tabla20[[#This Row],[NOMBRE Y APELLIDO]],TBLFECHAS[NOMBRE Y APELLIDO],TBLFECHAS[DESDE]),"")</f>
        <v/>
      </c>
      <c r="L261" s="55" t="str">
        <f>IF(Tabla20[[#This Row],[TIPO]]="Temporales",_xlfn.XLOOKUP(Tabla20[[#This Row],[NOMBRE Y APELLIDO]],TBLFECHAS[NOMBRE Y APELLIDO],TBLFECHAS[HASTA]),"")</f>
        <v/>
      </c>
      <c r="M261" s="58">
        <v>24000</v>
      </c>
      <c r="N261" s="63">
        <v>0</v>
      </c>
      <c r="O261" s="61">
        <v>729.6</v>
      </c>
      <c r="P261" s="61">
        <v>688.8</v>
      </c>
      <c r="Q261" s="61">
        <f>Tabla20[[#This Row],[sbruto]]-SUM(Tabla20[[#This Row],[ISR]:[AFP]])-Tabla20[[#This Row],[sneto]]</f>
        <v>25</v>
      </c>
      <c r="R261" s="61">
        <v>22556.6</v>
      </c>
      <c r="S261" s="45" t="str">
        <f>_xlfn.XLOOKUP(Tabla20[[#This Row],[cedula]],TMODELO[Numero Documento],TMODELO[gen])</f>
        <v>M</v>
      </c>
      <c r="T261" s="49" t="str">
        <f>_xlfn.XLOOKUP(Tabla20[[#This Row],[cedula]],TMODELO[Numero Documento],TMODELO[Lugar Funciones Codigo])</f>
        <v>01.83.01</v>
      </c>
    </row>
    <row r="262" spans="1:20">
      <c r="A262" s="57" t="s">
        <v>3113</v>
      </c>
      <c r="B262" s="57" t="s">
        <v>3145</v>
      </c>
      <c r="C262" s="57" t="s">
        <v>3158</v>
      </c>
      <c r="D262" s="57" t="s">
        <v>2582</v>
      </c>
      <c r="E262" s="57" t="str">
        <f>_xlfn.XLOOKUP(Tabla20[[#This Row],[cedula]],TMODELO[Numero Documento],TMODELO[Empleado])</f>
        <v>MARIA DEL CARMEN RAMIREZ SURIEL</v>
      </c>
      <c r="F262" s="57" t="s">
        <v>257</v>
      </c>
      <c r="G262" s="57" t="str">
        <f>_xlfn.XLOOKUP(Tabla20[[#This Row],[cedula]],TMODELO[Numero Documento],TMODELO[Lugar Funciones])</f>
        <v>DIRECCION DE FORMACION Y CAPACITACION EN GESTION CULTURAL</v>
      </c>
      <c r="H262" s="57" t="str">
        <f>_xlfn.XLOOKUP(Tabla20[[#This Row],[cedula]],TCARRERA[CEDULA],TCARRERA[CATEGORIA DEL SERVIDOR],"")</f>
        <v/>
      </c>
      <c r="I262" s="65"/>
      <c r="J262" s="41" t="str">
        <f>IF(Tabla20[[#This Row],[CARRERA]]&lt;&gt;"",Tabla20[[#This Row],[CARRERA]],IF(Tabla20[[#This Row],[Columna1]]&lt;&gt;"",Tabla20[[#This Row],[Columna1]],""))</f>
        <v/>
      </c>
      <c r="K262" s="55" t="str">
        <f>IF(Tabla20[[#This Row],[TIPO]]="Temporales",_xlfn.XLOOKUP(Tabla20[[#This Row],[NOMBRE Y APELLIDO]],TBLFECHAS[NOMBRE Y APELLIDO],TBLFECHAS[DESDE]),"")</f>
        <v/>
      </c>
      <c r="L262" s="55" t="str">
        <f>IF(Tabla20[[#This Row],[TIPO]]="Temporales",_xlfn.XLOOKUP(Tabla20[[#This Row],[NOMBRE Y APELLIDO]],TBLFECHAS[NOMBRE Y APELLIDO],TBLFECHAS[HASTA]),"")</f>
        <v/>
      </c>
      <c r="M262" s="58">
        <v>26250</v>
      </c>
      <c r="N262" s="61">
        <v>0</v>
      </c>
      <c r="O262" s="59">
        <v>798</v>
      </c>
      <c r="P262" s="59">
        <v>753.38</v>
      </c>
      <c r="Q262" s="59">
        <f>Tabla20[[#This Row],[sbruto]]-SUM(Tabla20[[#This Row],[ISR]:[AFP]])-Tabla20[[#This Row],[sneto]]</f>
        <v>19725.019999999997</v>
      </c>
      <c r="R262" s="59">
        <v>4973.6000000000004</v>
      </c>
      <c r="S262" s="45" t="str">
        <f>_xlfn.XLOOKUP(Tabla20[[#This Row],[cedula]],TMODELO[Numero Documento],TMODELO[gen])</f>
        <v>F</v>
      </c>
      <c r="T262" s="49" t="str">
        <f>_xlfn.XLOOKUP(Tabla20[[#This Row],[cedula]],TMODELO[Numero Documento],TMODELO[Lugar Funciones Codigo])</f>
        <v>01.83.01.00.02</v>
      </c>
    </row>
    <row r="263" spans="1:20">
      <c r="A263" s="57" t="s">
        <v>3113</v>
      </c>
      <c r="B263" s="57" t="s">
        <v>3145</v>
      </c>
      <c r="C263" s="57" t="s">
        <v>3155</v>
      </c>
      <c r="D263" s="57" t="s">
        <v>2172</v>
      </c>
      <c r="E263" s="57" t="str">
        <f>_xlfn.XLOOKUP(Tabla20[[#This Row],[cedula]],TMODELO[Numero Documento],TMODELO[Empleado])</f>
        <v>JOSE MODESTO YOVANI CRUZ DURAN</v>
      </c>
      <c r="F263" s="57" t="s">
        <v>936</v>
      </c>
      <c r="G263" s="57" t="str">
        <f>_xlfn.XLOOKUP(Tabla20[[#This Row],[cedula]],TMODELO[Numero Documento],TMODELO[Lugar Funciones])</f>
        <v>VICEMINISTERIO DE CREATIVIDAD Y FORMACION ARTISTICA</v>
      </c>
      <c r="H263" s="57" t="str">
        <f>_xlfn.XLOOKUP(Tabla20[[#This Row],[cedula]],TCARRERA[CEDULA],TCARRERA[CATEGORIA DEL SERVIDOR],"")</f>
        <v/>
      </c>
      <c r="I263" s="65"/>
      <c r="J263" s="41" t="str">
        <f>IF(Tabla20[[#This Row],[CARRERA]]&lt;&gt;"",Tabla20[[#This Row],[CARRERA]],IF(Tabla20[[#This Row],[Columna1]]&lt;&gt;"",Tabla20[[#This Row],[Columna1]],""))</f>
        <v/>
      </c>
      <c r="K263" s="55" t="str">
        <f>IF(Tabla20[[#This Row],[TIPO]]="Temporales",_xlfn.XLOOKUP(Tabla20[[#This Row],[NOMBRE Y APELLIDO]],TBLFECHAS[NOMBRE Y APELLIDO],TBLFECHAS[DESDE]),"")</f>
        <v/>
      </c>
      <c r="L263" s="55" t="str">
        <f>IF(Tabla20[[#This Row],[TIPO]]="Temporales",_xlfn.XLOOKUP(Tabla20[[#This Row],[NOMBRE Y APELLIDO]],TBLFECHAS[NOMBRE Y APELLIDO],TBLFECHAS[HASTA]),"")</f>
        <v/>
      </c>
      <c r="M263" s="58">
        <v>220000</v>
      </c>
      <c r="N263" s="61">
        <v>0</v>
      </c>
      <c r="O263" s="61">
        <v>4943.8</v>
      </c>
      <c r="P263" s="61">
        <v>6314</v>
      </c>
      <c r="Q263" s="61">
        <f>Tabla20[[#This Row],[sbruto]]-SUM(Tabla20[[#This Row],[ISR]:[AFP]])-Tabla20[[#This Row],[sneto]]</f>
        <v>1025</v>
      </c>
      <c r="R263" s="61">
        <v>207717.2</v>
      </c>
      <c r="S263" s="45" t="str">
        <f>_xlfn.XLOOKUP(Tabla20[[#This Row],[cedula]],TMODELO[Numero Documento],TMODELO[gen])</f>
        <v>M</v>
      </c>
      <c r="T263" s="49" t="str">
        <f>_xlfn.XLOOKUP(Tabla20[[#This Row],[cedula]],TMODELO[Numero Documento],TMODELO[Lugar Funciones Codigo])</f>
        <v>01.83.02</v>
      </c>
    </row>
    <row r="264" spans="1:20">
      <c r="A264" s="57" t="s">
        <v>3113</v>
      </c>
      <c r="B264" s="57" t="s">
        <v>3145</v>
      </c>
      <c r="C264" s="57" t="s">
        <v>3155</v>
      </c>
      <c r="D264" s="57" t="s">
        <v>1390</v>
      </c>
      <c r="E264" s="57" t="str">
        <f>_xlfn.XLOOKUP(Tabla20[[#This Row],[cedula]],TMODELO[Numero Documento],TMODELO[Empleado])</f>
        <v>ROSA ELENA MERCEDES RODRIGUEZ DE LOS SANTOS</v>
      </c>
      <c r="F264" s="57" t="s">
        <v>311</v>
      </c>
      <c r="G264" s="57" t="str">
        <f>_xlfn.XLOOKUP(Tabla20[[#This Row],[cedula]],TMODELO[Numero Documento],TMODELO[Lugar Funciones])</f>
        <v>VICEMINISTERIO DE CREATIVIDAD Y FORMACION ARTISTICA</v>
      </c>
      <c r="H264" s="57" t="str">
        <f>_xlfn.XLOOKUP(Tabla20[[#This Row],[cedula]],TCARRERA[CEDULA],TCARRERA[CATEGORIA DEL SERVIDOR],"")</f>
        <v>CARRERA ADMINISTRATIVA</v>
      </c>
      <c r="I264" s="65"/>
      <c r="J264" s="41" t="str">
        <f>IF(Tabla20[[#This Row],[CARRERA]]&lt;&gt;"",Tabla20[[#This Row],[CARRERA]],IF(Tabla20[[#This Row],[Columna1]]&lt;&gt;"",Tabla20[[#This Row],[Columna1]],""))</f>
        <v>CARRERA ADMINISTRATIVA</v>
      </c>
      <c r="K264" s="55" t="str">
        <f>IF(Tabla20[[#This Row],[TIPO]]="Temporales",_xlfn.XLOOKUP(Tabla20[[#This Row],[NOMBRE Y APELLIDO]],TBLFECHAS[NOMBRE Y APELLIDO],TBLFECHAS[DESDE]),"")</f>
        <v/>
      </c>
      <c r="L264" s="55" t="str">
        <f>IF(Tabla20[[#This Row],[TIPO]]="Temporales",_xlfn.XLOOKUP(Tabla20[[#This Row],[NOMBRE Y APELLIDO]],TBLFECHAS[NOMBRE Y APELLIDO],TBLFECHAS[HASTA]),"")</f>
        <v/>
      </c>
      <c r="M264" s="58">
        <v>115000</v>
      </c>
      <c r="N264" s="63">
        <v>0</v>
      </c>
      <c r="O264" s="61">
        <v>3496</v>
      </c>
      <c r="P264" s="61">
        <v>3300.5</v>
      </c>
      <c r="Q264" s="61">
        <f>Tabla20[[#This Row],[sbruto]]-SUM(Tabla20[[#This Row],[ISR]:[AFP]])-Tabla20[[#This Row],[sneto]]</f>
        <v>75</v>
      </c>
      <c r="R264" s="61">
        <v>108128.5</v>
      </c>
      <c r="S264" s="45" t="str">
        <f>_xlfn.XLOOKUP(Tabla20[[#This Row],[cedula]],TMODELO[Numero Documento],TMODELO[gen])</f>
        <v>F</v>
      </c>
      <c r="T264" s="49" t="str">
        <f>_xlfn.XLOOKUP(Tabla20[[#This Row],[cedula]],TMODELO[Numero Documento],TMODELO[Lugar Funciones Codigo])</f>
        <v>01.83.02</v>
      </c>
    </row>
    <row r="265" spans="1:20">
      <c r="A265" s="57" t="s">
        <v>3113</v>
      </c>
      <c r="B265" s="57" t="s">
        <v>3145</v>
      </c>
      <c r="C265" s="57" t="s">
        <v>3155</v>
      </c>
      <c r="D265" s="57" t="s">
        <v>2160</v>
      </c>
      <c r="E265" s="57" t="str">
        <f>_xlfn.XLOOKUP(Tabla20[[#This Row],[cedula]],TMODELO[Numero Documento],TMODELO[Empleado])</f>
        <v>JOHAN MANUEL BUENO POLANCO</v>
      </c>
      <c r="F265" s="57" t="s">
        <v>32</v>
      </c>
      <c r="G265" s="57" t="str">
        <f>_xlfn.XLOOKUP(Tabla20[[#This Row],[cedula]],TMODELO[Numero Documento],TMODELO[Lugar Funciones])</f>
        <v>VICEMINISTERIO DE CREATIVIDAD Y FORMACION ARTISTICA</v>
      </c>
      <c r="H265" s="57" t="str">
        <f>_xlfn.XLOOKUP(Tabla20[[#This Row],[cedula]],TCARRERA[CEDULA],TCARRERA[CATEGORIA DEL SERVIDOR],"")</f>
        <v/>
      </c>
      <c r="I265" s="65"/>
      <c r="J265" s="41" t="str">
        <f>IF(Tabla20[[#This Row],[CARRERA]]&lt;&gt;"",Tabla20[[#This Row],[CARRERA]],IF(Tabla20[[#This Row],[Columna1]]&lt;&gt;"",Tabla20[[#This Row],[Columna1]],""))</f>
        <v/>
      </c>
      <c r="K265" s="55" t="str">
        <f>IF(Tabla20[[#This Row],[TIPO]]="Temporales",_xlfn.XLOOKUP(Tabla20[[#This Row],[NOMBRE Y APELLIDO]],TBLFECHAS[NOMBRE Y APELLIDO],TBLFECHAS[DESDE]),"")</f>
        <v/>
      </c>
      <c r="L265" s="55" t="str">
        <f>IF(Tabla20[[#This Row],[TIPO]]="Temporales",_xlfn.XLOOKUP(Tabla20[[#This Row],[NOMBRE Y APELLIDO]],TBLFECHAS[NOMBRE Y APELLIDO],TBLFECHAS[HASTA]),"")</f>
        <v/>
      </c>
      <c r="M265" s="58">
        <v>100000</v>
      </c>
      <c r="N265" s="61">
        <v>0</v>
      </c>
      <c r="O265" s="61">
        <v>3040</v>
      </c>
      <c r="P265" s="61">
        <v>2870</v>
      </c>
      <c r="Q265" s="61">
        <f>Tabla20[[#This Row],[sbruto]]-SUM(Tabla20[[#This Row],[ISR]:[AFP]])-Tabla20[[#This Row],[sneto]]</f>
        <v>1625</v>
      </c>
      <c r="R265" s="61">
        <v>92465</v>
      </c>
      <c r="S265" s="49" t="str">
        <f>_xlfn.XLOOKUP(Tabla20[[#This Row],[cedula]],TMODELO[Numero Documento],TMODELO[gen])</f>
        <v>M</v>
      </c>
      <c r="T265" s="49" t="str">
        <f>_xlfn.XLOOKUP(Tabla20[[#This Row],[cedula]],TMODELO[Numero Documento],TMODELO[Lugar Funciones Codigo])</f>
        <v>01.83.02</v>
      </c>
    </row>
    <row r="266" spans="1:20">
      <c r="A266" s="57" t="s">
        <v>3113</v>
      </c>
      <c r="B266" s="57" t="s">
        <v>3145</v>
      </c>
      <c r="C266" s="57" t="s">
        <v>3155</v>
      </c>
      <c r="D266" s="57" t="s">
        <v>2239</v>
      </c>
      <c r="E266" s="57" t="str">
        <f>_xlfn.XLOOKUP(Tabla20[[#This Row],[cedula]],TMODELO[Numero Documento],TMODELO[Empleado])</f>
        <v>ORLANDO EUGENIO PADILLA FAXAS</v>
      </c>
      <c r="F266" s="57" t="s">
        <v>60</v>
      </c>
      <c r="G266" s="57" t="str">
        <f>_xlfn.XLOOKUP(Tabla20[[#This Row],[cedula]],TMODELO[Numero Documento],TMODELO[Lugar Funciones])</f>
        <v>VICEMINISTERIO DE CREATIVIDAD Y FORMACION ARTISTICA</v>
      </c>
      <c r="H266" s="57" t="str">
        <f>_xlfn.XLOOKUP(Tabla20[[#This Row],[cedula]],TCARRERA[CEDULA],TCARRERA[CATEGORIA DEL SERVIDOR],"")</f>
        <v/>
      </c>
      <c r="I266" s="65"/>
      <c r="J266" s="41" t="str">
        <f>IF(Tabla20[[#This Row],[CARRERA]]&lt;&gt;"",Tabla20[[#This Row],[CARRERA]],IF(Tabla20[[#This Row],[Columna1]]&lt;&gt;"",Tabla20[[#This Row],[Columna1]],""))</f>
        <v/>
      </c>
      <c r="K266" s="55" t="str">
        <f>IF(Tabla20[[#This Row],[TIPO]]="Temporales",_xlfn.XLOOKUP(Tabla20[[#This Row],[NOMBRE Y APELLIDO]],TBLFECHAS[NOMBRE Y APELLIDO],TBLFECHAS[DESDE]),"")</f>
        <v/>
      </c>
      <c r="L266" s="55" t="str">
        <f>IF(Tabla20[[#This Row],[TIPO]]="Temporales",_xlfn.XLOOKUP(Tabla20[[#This Row],[NOMBRE Y APELLIDO]],TBLFECHAS[NOMBRE Y APELLIDO],TBLFECHAS[HASTA]),"")</f>
        <v/>
      </c>
      <c r="M266" s="58">
        <v>75000</v>
      </c>
      <c r="N266" s="60">
        <v>0</v>
      </c>
      <c r="O266" s="59">
        <v>2280</v>
      </c>
      <c r="P266" s="59">
        <v>2152.5</v>
      </c>
      <c r="Q266" s="59">
        <f>Tabla20[[#This Row],[sbruto]]-SUM(Tabla20[[#This Row],[ISR]:[AFP]])-Tabla20[[#This Row],[sneto]]</f>
        <v>25</v>
      </c>
      <c r="R266" s="59">
        <v>70542.5</v>
      </c>
      <c r="S266" s="45" t="str">
        <f>_xlfn.XLOOKUP(Tabla20[[#This Row],[cedula]],TMODELO[Numero Documento],TMODELO[gen])</f>
        <v>M</v>
      </c>
      <c r="T266" s="49" t="str">
        <f>_xlfn.XLOOKUP(Tabla20[[#This Row],[cedula]],TMODELO[Numero Documento],TMODELO[Lugar Funciones Codigo])</f>
        <v>01.83.02</v>
      </c>
    </row>
    <row r="267" spans="1:20">
      <c r="A267" s="57" t="s">
        <v>3113</v>
      </c>
      <c r="B267" s="57" t="s">
        <v>3145</v>
      </c>
      <c r="C267" s="57" t="s">
        <v>3155</v>
      </c>
      <c r="D267" s="57" t="s">
        <v>1384</v>
      </c>
      <c r="E267" s="57" t="str">
        <f>_xlfn.XLOOKUP(Tabla20[[#This Row],[cedula]],TMODELO[Numero Documento],TMODELO[Empleado])</f>
        <v>NURYS ALTAGRACIA DOMINGUEZ R</v>
      </c>
      <c r="F267" s="57" t="s">
        <v>695</v>
      </c>
      <c r="G267" s="57" t="str">
        <f>_xlfn.XLOOKUP(Tabla20[[#This Row],[cedula]],TMODELO[Numero Documento],TMODELO[Lugar Funciones])</f>
        <v>VICEMINISTERIO DE CREATIVIDAD Y FORMACION ARTISTICA</v>
      </c>
      <c r="H267" s="57" t="str">
        <f>_xlfn.XLOOKUP(Tabla20[[#This Row],[cedula]],TCARRERA[CEDULA],TCARRERA[CATEGORIA DEL SERVIDOR],"")</f>
        <v>CARRERA ADMINISTRATIVA</v>
      </c>
      <c r="I267" s="65"/>
      <c r="J267" s="41" t="str">
        <f>IF(Tabla20[[#This Row],[CARRERA]]&lt;&gt;"",Tabla20[[#This Row],[CARRERA]],IF(Tabla20[[#This Row],[Columna1]]&lt;&gt;"",Tabla20[[#This Row],[Columna1]],""))</f>
        <v>CARRERA ADMINISTRATIVA</v>
      </c>
      <c r="K267" s="55" t="str">
        <f>IF(Tabla20[[#This Row],[TIPO]]="Temporales",_xlfn.XLOOKUP(Tabla20[[#This Row],[NOMBRE Y APELLIDO]],TBLFECHAS[NOMBRE Y APELLIDO],TBLFECHAS[DESDE]),"")</f>
        <v/>
      </c>
      <c r="L267" s="55" t="str">
        <f>IF(Tabla20[[#This Row],[TIPO]]="Temporales",_xlfn.XLOOKUP(Tabla20[[#This Row],[NOMBRE Y APELLIDO]],TBLFECHAS[NOMBRE Y APELLIDO],TBLFECHAS[HASTA]),"")</f>
        <v/>
      </c>
      <c r="M267" s="58">
        <v>55000</v>
      </c>
      <c r="N267" s="61">
        <v>0</v>
      </c>
      <c r="O267" s="59">
        <v>1672</v>
      </c>
      <c r="P267" s="59">
        <v>1578.5</v>
      </c>
      <c r="Q267" s="59">
        <f>Tabla20[[#This Row],[sbruto]]-SUM(Tabla20[[#This Row],[ISR]:[AFP]])-Tabla20[[#This Row],[sneto]]</f>
        <v>375</v>
      </c>
      <c r="R267" s="59">
        <v>51374.5</v>
      </c>
      <c r="S267" s="45" t="str">
        <f>_xlfn.XLOOKUP(Tabla20[[#This Row],[cedula]],TMODELO[Numero Documento],TMODELO[gen])</f>
        <v>F</v>
      </c>
      <c r="T267" s="49" t="str">
        <f>_xlfn.XLOOKUP(Tabla20[[#This Row],[cedula]],TMODELO[Numero Documento],TMODELO[Lugar Funciones Codigo])</f>
        <v>01.83.02</v>
      </c>
    </row>
    <row r="268" spans="1:20">
      <c r="A268" s="57" t="s">
        <v>3113</v>
      </c>
      <c r="B268" s="57" t="s">
        <v>3145</v>
      </c>
      <c r="C268" s="57" t="s">
        <v>3155</v>
      </c>
      <c r="D268" s="57" t="s">
        <v>2214</v>
      </c>
      <c r="E268" s="57" t="str">
        <f>_xlfn.XLOOKUP(Tabla20[[#This Row],[cedula]],TMODELO[Numero Documento],TMODELO[Empleado])</f>
        <v>MARIANA DE JESUS SANTOS GONZALEZ</v>
      </c>
      <c r="F268" s="57" t="s">
        <v>32</v>
      </c>
      <c r="G268" s="57" t="str">
        <f>_xlfn.XLOOKUP(Tabla20[[#This Row],[cedula]],TMODELO[Numero Documento],TMODELO[Lugar Funciones])</f>
        <v>VICEMINISTERIO DE CREATIVIDAD Y FORMACION ARTISTICA</v>
      </c>
      <c r="H268" s="57" t="str">
        <f>_xlfn.XLOOKUP(Tabla20[[#This Row],[cedula]],TCARRERA[CEDULA],TCARRERA[CATEGORIA DEL SERVIDOR],"")</f>
        <v/>
      </c>
      <c r="I268" s="65"/>
      <c r="J268" s="41" t="str">
        <f>IF(Tabla20[[#This Row],[CARRERA]]&lt;&gt;"",Tabla20[[#This Row],[CARRERA]],IF(Tabla20[[#This Row],[Columna1]]&lt;&gt;"",Tabla20[[#This Row],[Columna1]],""))</f>
        <v/>
      </c>
      <c r="K268" s="55" t="str">
        <f>IF(Tabla20[[#This Row],[TIPO]]="Temporales",_xlfn.XLOOKUP(Tabla20[[#This Row],[NOMBRE Y APELLIDO]],TBLFECHAS[NOMBRE Y APELLIDO],TBLFECHAS[DESDE]),"")</f>
        <v/>
      </c>
      <c r="L268" s="55" t="str">
        <f>IF(Tabla20[[#This Row],[TIPO]]="Temporales",_xlfn.XLOOKUP(Tabla20[[#This Row],[NOMBRE Y APELLIDO]],TBLFECHAS[NOMBRE Y APELLIDO],TBLFECHAS[HASTA]),"")</f>
        <v/>
      </c>
      <c r="M268" s="58">
        <v>55000</v>
      </c>
      <c r="N268" s="63">
        <v>0</v>
      </c>
      <c r="O268" s="61">
        <v>1672</v>
      </c>
      <c r="P268" s="61">
        <v>1578.5</v>
      </c>
      <c r="Q268" s="61">
        <f>Tabla20[[#This Row],[sbruto]]-SUM(Tabla20[[#This Row],[ISR]:[AFP]])-Tabla20[[#This Row],[sneto]]</f>
        <v>22913.61</v>
      </c>
      <c r="R268" s="61">
        <v>28835.89</v>
      </c>
      <c r="S268" s="45" t="str">
        <f>_xlfn.XLOOKUP(Tabla20[[#This Row],[cedula]],TMODELO[Numero Documento],TMODELO[gen])</f>
        <v>F</v>
      </c>
      <c r="T268" s="49" t="str">
        <f>_xlfn.XLOOKUP(Tabla20[[#This Row],[cedula]],TMODELO[Numero Documento],TMODELO[Lugar Funciones Codigo])</f>
        <v>01.83.02</v>
      </c>
    </row>
    <row r="269" spans="1:20">
      <c r="A269" s="57" t="s">
        <v>3113</v>
      </c>
      <c r="B269" s="57" t="s">
        <v>3145</v>
      </c>
      <c r="C269" s="57" t="s">
        <v>3155</v>
      </c>
      <c r="D269" s="57" t="s">
        <v>2231</v>
      </c>
      <c r="E269" s="57" t="str">
        <f>_xlfn.XLOOKUP(Tabla20[[#This Row],[cedula]],TMODELO[Numero Documento],TMODELO[Empleado])</f>
        <v>NADIA FAORE NICOLA OJEDA</v>
      </c>
      <c r="F269" s="57" t="s">
        <v>60</v>
      </c>
      <c r="G269" s="57" t="str">
        <f>_xlfn.XLOOKUP(Tabla20[[#This Row],[cedula]],TMODELO[Numero Documento],TMODELO[Lugar Funciones])</f>
        <v>VICEMINISTERIO DE CREATIVIDAD Y FORMACION ARTISTICA</v>
      </c>
      <c r="H269" s="57" t="str">
        <f>_xlfn.XLOOKUP(Tabla20[[#This Row],[cedula]],TCARRERA[CEDULA],TCARRERA[CATEGORIA DEL SERVIDOR],"")</f>
        <v/>
      </c>
      <c r="I269" s="65"/>
      <c r="J269" s="41" t="str">
        <f>IF(Tabla20[[#This Row],[CARRERA]]&lt;&gt;"",Tabla20[[#This Row],[CARRERA]],IF(Tabla20[[#This Row],[Columna1]]&lt;&gt;"",Tabla20[[#This Row],[Columna1]],""))</f>
        <v/>
      </c>
      <c r="K269" s="55" t="str">
        <f>IF(Tabla20[[#This Row],[TIPO]]="Temporales",_xlfn.XLOOKUP(Tabla20[[#This Row],[NOMBRE Y APELLIDO]],TBLFECHAS[NOMBRE Y APELLIDO],TBLFECHAS[DESDE]),"")</f>
        <v/>
      </c>
      <c r="L269" s="55" t="str">
        <f>IF(Tabla20[[#This Row],[TIPO]]="Temporales",_xlfn.XLOOKUP(Tabla20[[#This Row],[NOMBRE Y APELLIDO]],TBLFECHAS[NOMBRE Y APELLIDO],TBLFECHAS[HASTA]),"")</f>
        <v/>
      </c>
      <c r="M269" s="58">
        <v>55000</v>
      </c>
      <c r="N269" s="61">
        <v>0</v>
      </c>
      <c r="O269" s="61">
        <v>1672</v>
      </c>
      <c r="P269" s="61">
        <v>1578.5</v>
      </c>
      <c r="Q269" s="61">
        <f>Tabla20[[#This Row],[sbruto]]-SUM(Tabla20[[#This Row],[ISR]:[AFP]])-Tabla20[[#This Row],[sneto]]</f>
        <v>25</v>
      </c>
      <c r="R269" s="61">
        <v>51724.5</v>
      </c>
      <c r="S269" s="49" t="str">
        <f>_xlfn.XLOOKUP(Tabla20[[#This Row],[cedula]],TMODELO[Numero Documento],TMODELO[gen])</f>
        <v>F</v>
      </c>
      <c r="T269" s="49" t="str">
        <f>_xlfn.XLOOKUP(Tabla20[[#This Row],[cedula]],TMODELO[Numero Documento],TMODELO[Lugar Funciones Codigo])</f>
        <v>01.83.02</v>
      </c>
    </row>
    <row r="270" spans="1:20">
      <c r="A270" s="57" t="s">
        <v>3113</v>
      </c>
      <c r="B270" s="57" t="s">
        <v>3145</v>
      </c>
      <c r="C270" s="57" t="s">
        <v>3155</v>
      </c>
      <c r="D270" s="57" t="s">
        <v>2104</v>
      </c>
      <c r="E270" s="57" t="str">
        <f>_xlfn.XLOOKUP(Tabla20[[#This Row],[cedula]],TMODELO[Numero Documento],TMODELO[Empleado])</f>
        <v>DULCE MARIA MIRANDA HERRERA DE CRUZ</v>
      </c>
      <c r="F270" s="57" t="s">
        <v>32</v>
      </c>
      <c r="G270" s="57" t="str">
        <f>_xlfn.XLOOKUP(Tabla20[[#This Row],[cedula]],TMODELO[Numero Documento],TMODELO[Lugar Funciones])</f>
        <v>VICEMINISTERIO DE CREATIVIDAD Y FORMACION ARTISTICA</v>
      </c>
      <c r="H270" s="57" t="str">
        <f>_xlfn.XLOOKUP(Tabla20[[#This Row],[cedula]],TCARRERA[CEDULA],TCARRERA[CATEGORIA DEL SERVIDOR],"")</f>
        <v/>
      </c>
      <c r="I270" s="65"/>
      <c r="J270" s="41" t="str">
        <f>IF(Tabla20[[#This Row],[CARRERA]]&lt;&gt;"",Tabla20[[#This Row],[CARRERA]],IF(Tabla20[[#This Row],[Columna1]]&lt;&gt;"",Tabla20[[#This Row],[Columna1]],""))</f>
        <v/>
      </c>
      <c r="K270" s="55" t="str">
        <f>IF(Tabla20[[#This Row],[TIPO]]="Temporales",_xlfn.XLOOKUP(Tabla20[[#This Row],[NOMBRE Y APELLIDO]],TBLFECHAS[NOMBRE Y APELLIDO],TBLFECHAS[DESDE]),"")</f>
        <v/>
      </c>
      <c r="L270" s="55" t="str">
        <f>IF(Tabla20[[#This Row],[TIPO]]="Temporales",_xlfn.XLOOKUP(Tabla20[[#This Row],[NOMBRE Y APELLIDO]],TBLFECHAS[NOMBRE Y APELLIDO],TBLFECHAS[HASTA]),"")</f>
        <v/>
      </c>
      <c r="M270" s="58">
        <v>50000</v>
      </c>
      <c r="N270" s="63">
        <v>0</v>
      </c>
      <c r="O270" s="59">
        <v>1520</v>
      </c>
      <c r="P270" s="59">
        <v>1435</v>
      </c>
      <c r="Q270" s="59">
        <f>Tabla20[[#This Row],[sbruto]]-SUM(Tabla20[[#This Row],[ISR]:[AFP]])-Tabla20[[#This Row],[sneto]]</f>
        <v>3325.239999999998</v>
      </c>
      <c r="R270" s="59">
        <v>43719.76</v>
      </c>
      <c r="S270" s="45" t="str">
        <f>_xlfn.XLOOKUP(Tabla20[[#This Row],[cedula]],TMODELO[Numero Documento],TMODELO[gen])</f>
        <v>F</v>
      </c>
      <c r="T270" s="49" t="str">
        <f>_xlfn.XLOOKUP(Tabla20[[#This Row],[cedula]],TMODELO[Numero Documento],TMODELO[Lugar Funciones Codigo])</f>
        <v>01.83.02</v>
      </c>
    </row>
    <row r="271" spans="1:20">
      <c r="A271" s="57" t="s">
        <v>3113</v>
      </c>
      <c r="B271" s="57" t="s">
        <v>3145</v>
      </c>
      <c r="C271" s="57" t="s">
        <v>3155</v>
      </c>
      <c r="D271" s="57" t="s">
        <v>2219</v>
      </c>
      <c r="E271" s="57" t="str">
        <f>_xlfn.XLOOKUP(Tabla20[[#This Row],[cedula]],TMODELO[Numero Documento],TMODELO[Empleado])</f>
        <v>MARTHA BEATRIZ SILFA AQUINO</v>
      </c>
      <c r="F271" s="57" t="s">
        <v>32</v>
      </c>
      <c r="G271" s="57" t="str">
        <f>_xlfn.XLOOKUP(Tabla20[[#This Row],[cedula]],TMODELO[Numero Documento],TMODELO[Lugar Funciones])</f>
        <v>VICEMINISTERIO DE CREATIVIDAD Y FORMACION ARTISTICA</v>
      </c>
      <c r="H271" s="57" t="str">
        <f>_xlfn.XLOOKUP(Tabla20[[#This Row],[cedula]],TCARRERA[CEDULA],TCARRERA[CATEGORIA DEL SERVIDOR],"")</f>
        <v/>
      </c>
      <c r="I271" s="65"/>
      <c r="J271" s="41" t="str">
        <f>IF(Tabla20[[#This Row],[CARRERA]]&lt;&gt;"",Tabla20[[#This Row],[CARRERA]],IF(Tabla20[[#This Row],[Columna1]]&lt;&gt;"",Tabla20[[#This Row],[Columna1]],""))</f>
        <v/>
      </c>
      <c r="K271" s="55" t="str">
        <f>IF(Tabla20[[#This Row],[TIPO]]="Temporales",_xlfn.XLOOKUP(Tabla20[[#This Row],[NOMBRE Y APELLIDO]],TBLFECHAS[NOMBRE Y APELLIDO],TBLFECHAS[DESDE]),"")</f>
        <v/>
      </c>
      <c r="L271" s="55" t="str">
        <f>IF(Tabla20[[#This Row],[TIPO]]="Temporales",_xlfn.XLOOKUP(Tabla20[[#This Row],[NOMBRE Y APELLIDO]],TBLFECHAS[NOMBRE Y APELLIDO],TBLFECHAS[HASTA]),"")</f>
        <v/>
      </c>
      <c r="M271" s="58">
        <v>45000</v>
      </c>
      <c r="N271" s="61">
        <v>0</v>
      </c>
      <c r="O271" s="61">
        <v>1368</v>
      </c>
      <c r="P271" s="61">
        <v>1291.5</v>
      </c>
      <c r="Q271" s="61">
        <f>Tabla20[[#This Row],[sbruto]]-SUM(Tabla20[[#This Row],[ISR]:[AFP]])-Tabla20[[#This Row],[sneto]]</f>
        <v>25</v>
      </c>
      <c r="R271" s="61">
        <v>42315.5</v>
      </c>
      <c r="S271" s="45" t="str">
        <f>_xlfn.XLOOKUP(Tabla20[[#This Row],[cedula]],TMODELO[Numero Documento],TMODELO[gen])</f>
        <v>F</v>
      </c>
      <c r="T271" s="49" t="str">
        <f>_xlfn.XLOOKUP(Tabla20[[#This Row],[cedula]],TMODELO[Numero Documento],TMODELO[Lugar Funciones Codigo])</f>
        <v>01.83.02</v>
      </c>
    </row>
    <row r="272" spans="1:20">
      <c r="A272" s="57" t="s">
        <v>3113</v>
      </c>
      <c r="B272" s="57" t="s">
        <v>3145</v>
      </c>
      <c r="C272" s="57" t="s">
        <v>3155</v>
      </c>
      <c r="D272" s="57" t="s">
        <v>2237</v>
      </c>
      <c r="E272" s="57" t="str">
        <f>_xlfn.XLOOKUP(Tabla20[[#This Row],[cedula]],TMODELO[Numero Documento],TMODELO[Empleado])</f>
        <v>ODANNIS AMAURIS FELIZ GARCIA</v>
      </c>
      <c r="F272" s="57" t="s">
        <v>298</v>
      </c>
      <c r="G272" s="57" t="str">
        <f>_xlfn.XLOOKUP(Tabla20[[#This Row],[cedula]],TMODELO[Numero Documento],TMODELO[Lugar Funciones])</f>
        <v>VICEMINISTERIO DE CREATIVIDAD Y FORMACION ARTISTICA</v>
      </c>
      <c r="H272" s="57" t="str">
        <f>_xlfn.XLOOKUP(Tabla20[[#This Row],[cedula]],TCARRERA[CEDULA],TCARRERA[CATEGORIA DEL SERVIDOR],"")</f>
        <v/>
      </c>
      <c r="I272" s="65"/>
      <c r="J272" s="41" t="str">
        <f>IF(Tabla20[[#This Row],[CARRERA]]&lt;&gt;"",Tabla20[[#This Row],[CARRERA]],IF(Tabla20[[#This Row],[Columna1]]&lt;&gt;"",Tabla20[[#This Row],[Columna1]],""))</f>
        <v/>
      </c>
      <c r="K272" s="55" t="str">
        <f>IF(Tabla20[[#This Row],[TIPO]]="Temporales",_xlfn.XLOOKUP(Tabla20[[#This Row],[NOMBRE Y APELLIDO]],TBLFECHAS[NOMBRE Y APELLIDO],TBLFECHAS[DESDE]),"")</f>
        <v/>
      </c>
      <c r="L272" s="55" t="str">
        <f>IF(Tabla20[[#This Row],[TIPO]]="Temporales",_xlfn.XLOOKUP(Tabla20[[#This Row],[NOMBRE Y APELLIDO]],TBLFECHAS[NOMBRE Y APELLIDO],TBLFECHAS[HASTA]),"")</f>
        <v/>
      </c>
      <c r="M272" s="58">
        <v>45000</v>
      </c>
      <c r="N272" s="63">
        <v>0</v>
      </c>
      <c r="O272" s="59">
        <v>1368</v>
      </c>
      <c r="P272" s="59">
        <v>1291.5</v>
      </c>
      <c r="Q272" s="59">
        <f>Tabla20[[#This Row],[sbruto]]-SUM(Tabla20[[#This Row],[ISR]:[AFP]])-Tabla20[[#This Row],[sneto]]</f>
        <v>25</v>
      </c>
      <c r="R272" s="59">
        <v>42315.5</v>
      </c>
      <c r="S272" s="45" t="str">
        <f>_xlfn.XLOOKUP(Tabla20[[#This Row],[cedula]],TMODELO[Numero Documento],TMODELO[gen])</f>
        <v>M</v>
      </c>
      <c r="T272" s="49" t="str">
        <f>_xlfn.XLOOKUP(Tabla20[[#This Row],[cedula]],TMODELO[Numero Documento],TMODELO[Lugar Funciones Codigo])</f>
        <v>01.83.02</v>
      </c>
    </row>
    <row r="273" spans="1:20">
      <c r="A273" s="57" t="s">
        <v>3113</v>
      </c>
      <c r="B273" s="57" t="s">
        <v>3145</v>
      </c>
      <c r="C273" s="57" t="s">
        <v>3155</v>
      </c>
      <c r="D273" s="57" t="s">
        <v>1393</v>
      </c>
      <c r="E273" s="57" t="str">
        <f>_xlfn.XLOOKUP(Tabla20[[#This Row],[cedula]],TMODELO[Numero Documento],TMODELO[Empleado])</f>
        <v>ROSANGEL GUERRERO CACERES</v>
      </c>
      <c r="F273" s="57" t="s">
        <v>10</v>
      </c>
      <c r="G273" s="57" t="str">
        <f>_xlfn.XLOOKUP(Tabla20[[#This Row],[cedula]],TMODELO[Numero Documento],TMODELO[Lugar Funciones])</f>
        <v>VICEMINISTERIO DE CREATIVIDAD Y FORMACION ARTISTICA</v>
      </c>
      <c r="H273" s="57" t="str">
        <f>_xlfn.XLOOKUP(Tabla20[[#This Row],[cedula]],TCARRERA[CEDULA],TCARRERA[CATEGORIA DEL SERVIDOR],"")</f>
        <v>CARRERA ADMINISTRATIVA</v>
      </c>
      <c r="I273" s="65"/>
      <c r="J273" s="50" t="str">
        <f>IF(Tabla20[[#This Row],[CARRERA]]&lt;&gt;"",Tabla20[[#This Row],[CARRERA]],IF(Tabla20[[#This Row],[Columna1]]&lt;&gt;"",Tabla20[[#This Row],[Columna1]],""))</f>
        <v>CARRERA ADMINISTRATIVA</v>
      </c>
      <c r="K273" s="54" t="str">
        <f>IF(Tabla20[[#This Row],[TIPO]]="Temporales",_xlfn.XLOOKUP(Tabla20[[#This Row],[NOMBRE Y APELLIDO]],TBLFECHAS[NOMBRE Y APELLIDO],TBLFECHAS[DESDE]),"")</f>
        <v/>
      </c>
      <c r="L273" s="54" t="str">
        <f>IF(Tabla20[[#This Row],[TIPO]]="Temporales",_xlfn.XLOOKUP(Tabla20[[#This Row],[NOMBRE Y APELLIDO]],TBLFECHAS[NOMBRE Y APELLIDO],TBLFECHAS[HASTA]),"")</f>
        <v/>
      </c>
      <c r="M273" s="58">
        <v>45000</v>
      </c>
      <c r="N273" s="61">
        <v>0</v>
      </c>
      <c r="O273" s="59">
        <v>1368</v>
      </c>
      <c r="P273" s="59">
        <v>1291.5</v>
      </c>
      <c r="Q273" s="59">
        <f>Tabla20[[#This Row],[sbruto]]-SUM(Tabla20[[#This Row],[ISR]:[AFP]])-Tabla20[[#This Row],[sneto]]</f>
        <v>1275</v>
      </c>
      <c r="R273" s="59">
        <v>41065.5</v>
      </c>
      <c r="S273" s="45" t="str">
        <f>_xlfn.XLOOKUP(Tabla20[[#This Row],[cedula]],TMODELO[Numero Documento],TMODELO[gen])</f>
        <v>F</v>
      </c>
      <c r="T273" s="49" t="str">
        <f>_xlfn.XLOOKUP(Tabla20[[#This Row],[cedula]],TMODELO[Numero Documento],TMODELO[Lugar Funciones Codigo])</f>
        <v>01.83.02</v>
      </c>
    </row>
    <row r="274" spans="1:20">
      <c r="A274" s="57" t="s">
        <v>3113</v>
      </c>
      <c r="B274" s="57" t="s">
        <v>3145</v>
      </c>
      <c r="C274" s="57" t="s">
        <v>3155</v>
      </c>
      <c r="D274" s="57" t="s">
        <v>2189</v>
      </c>
      <c r="E274" s="57" t="str">
        <f>_xlfn.XLOOKUP(Tabla20[[#This Row],[cedula]],TMODELO[Numero Documento],TMODELO[Empleado])</f>
        <v>KENNY ALEXANDER FLORES HOLGUIN</v>
      </c>
      <c r="F274" s="57" t="s">
        <v>298</v>
      </c>
      <c r="G274" s="57" t="str">
        <f>_xlfn.XLOOKUP(Tabla20[[#This Row],[cedula]],TMODELO[Numero Documento],TMODELO[Lugar Funciones])</f>
        <v>VICEMINISTERIO DE CREATIVIDAD Y FORMACION ARTISTICA</v>
      </c>
      <c r="H274" s="57" t="str">
        <f>_xlfn.XLOOKUP(Tabla20[[#This Row],[cedula]],TCARRERA[CEDULA],TCARRERA[CATEGORIA DEL SERVIDOR],"")</f>
        <v/>
      </c>
      <c r="I274" s="65"/>
      <c r="J274" s="41" t="str">
        <f>IF(Tabla20[[#This Row],[CARRERA]]&lt;&gt;"",Tabla20[[#This Row],[CARRERA]],IF(Tabla20[[#This Row],[Columna1]]&lt;&gt;"",Tabla20[[#This Row],[Columna1]],""))</f>
        <v/>
      </c>
      <c r="K274" s="55" t="str">
        <f>IF(Tabla20[[#This Row],[TIPO]]="Temporales",_xlfn.XLOOKUP(Tabla20[[#This Row],[NOMBRE Y APELLIDO]],TBLFECHAS[NOMBRE Y APELLIDO],TBLFECHAS[DESDE]),"")</f>
        <v/>
      </c>
      <c r="L274" s="55" t="str">
        <f>IF(Tabla20[[#This Row],[TIPO]]="Temporales",_xlfn.XLOOKUP(Tabla20[[#This Row],[NOMBRE Y APELLIDO]],TBLFECHAS[NOMBRE Y APELLIDO],TBLFECHAS[HASTA]),"")</f>
        <v/>
      </c>
      <c r="M274" s="58">
        <v>45000</v>
      </c>
      <c r="N274" s="61">
        <v>0</v>
      </c>
      <c r="O274" s="59">
        <v>1368</v>
      </c>
      <c r="P274" s="59">
        <v>1291.5</v>
      </c>
      <c r="Q274" s="59">
        <f>Tabla20[[#This Row],[sbruto]]-SUM(Tabla20[[#This Row],[ISR]:[AFP]])-Tabla20[[#This Row],[sneto]]</f>
        <v>25</v>
      </c>
      <c r="R274" s="59">
        <v>42315.5</v>
      </c>
      <c r="S274" s="48" t="str">
        <f>_xlfn.XLOOKUP(Tabla20[[#This Row],[cedula]],TMODELO[Numero Documento],TMODELO[gen])</f>
        <v>M</v>
      </c>
      <c r="T274" s="49" t="str">
        <f>_xlfn.XLOOKUP(Tabla20[[#This Row],[cedula]],TMODELO[Numero Documento],TMODELO[Lugar Funciones Codigo])</f>
        <v>01.83.02</v>
      </c>
    </row>
    <row r="275" spans="1:20">
      <c r="A275" s="57" t="s">
        <v>3113</v>
      </c>
      <c r="B275" s="57" t="s">
        <v>3145</v>
      </c>
      <c r="C275" s="57" t="s">
        <v>3155</v>
      </c>
      <c r="D275" s="57" t="s">
        <v>2137</v>
      </c>
      <c r="E275" s="57" t="str">
        <f>_xlfn.XLOOKUP(Tabla20[[#This Row],[cedula]],TMODELO[Numero Documento],TMODELO[Empleado])</f>
        <v>GISSELLE CRISTINA GABOT MARTINEZ</v>
      </c>
      <c r="F275" s="57" t="s">
        <v>84</v>
      </c>
      <c r="G275" s="57" t="str">
        <f>_xlfn.XLOOKUP(Tabla20[[#This Row],[cedula]],TMODELO[Numero Documento],TMODELO[Lugar Funciones])</f>
        <v>VICEMINISTERIO DE CREATIVIDAD Y FORMACION ARTISTICA</v>
      </c>
      <c r="H275" s="57" t="str">
        <f>_xlfn.XLOOKUP(Tabla20[[#This Row],[cedula]],TCARRERA[CEDULA],TCARRERA[CATEGORIA DEL SERVIDOR],"")</f>
        <v/>
      </c>
      <c r="I275" s="65"/>
      <c r="J275" s="41" t="str">
        <f>IF(Tabla20[[#This Row],[CARRERA]]&lt;&gt;"",Tabla20[[#This Row],[CARRERA]],IF(Tabla20[[#This Row],[Columna1]]&lt;&gt;"",Tabla20[[#This Row],[Columna1]],""))</f>
        <v/>
      </c>
      <c r="K275" s="55" t="str">
        <f>IF(Tabla20[[#This Row],[TIPO]]="Temporales",_xlfn.XLOOKUP(Tabla20[[#This Row],[NOMBRE Y APELLIDO]],TBLFECHAS[NOMBRE Y APELLIDO],TBLFECHAS[DESDE]),"")</f>
        <v/>
      </c>
      <c r="L275" s="55" t="str">
        <f>IF(Tabla20[[#This Row],[TIPO]]="Temporales",_xlfn.XLOOKUP(Tabla20[[#This Row],[NOMBRE Y APELLIDO]],TBLFECHAS[NOMBRE Y APELLIDO],TBLFECHAS[HASTA]),"")</f>
        <v/>
      </c>
      <c r="M275" s="58">
        <v>35000</v>
      </c>
      <c r="N275" s="61">
        <v>0</v>
      </c>
      <c r="O275" s="61">
        <v>1064</v>
      </c>
      <c r="P275" s="61">
        <v>1004.5</v>
      </c>
      <c r="Q275" s="61">
        <f>Tabla20[[#This Row],[sbruto]]-SUM(Tabla20[[#This Row],[ISR]:[AFP]])-Tabla20[[#This Row],[sneto]]</f>
        <v>6353.4000000000015</v>
      </c>
      <c r="R275" s="61">
        <v>26578.1</v>
      </c>
      <c r="S275" s="45" t="str">
        <f>_xlfn.XLOOKUP(Tabla20[[#This Row],[cedula]],TMODELO[Numero Documento],TMODELO[gen])</f>
        <v>F</v>
      </c>
      <c r="T275" s="49" t="str">
        <f>_xlfn.XLOOKUP(Tabla20[[#This Row],[cedula]],TMODELO[Numero Documento],TMODELO[Lugar Funciones Codigo])</f>
        <v>01.83.02</v>
      </c>
    </row>
    <row r="276" spans="1:20">
      <c r="A276" s="57" t="s">
        <v>3113</v>
      </c>
      <c r="B276" s="57" t="s">
        <v>3145</v>
      </c>
      <c r="C276" s="57" t="s">
        <v>3155</v>
      </c>
      <c r="D276" s="57" t="s">
        <v>2223</v>
      </c>
      <c r="E276" s="57" t="str">
        <f>_xlfn.XLOOKUP(Tabla20[[#This Row],[cedula]],TMODELO[Numero Documento],TMODELO[Empleado])</f>
        <v>MICHEL ALICIA MENDOZA MATOS</v>
      </c>
      <c r="F276" s="57" t="s">
        <v>395</v>
      </c>
      <c r="G276" s="57" t="str">
        <f>_xlfn.XLOOKUP(Tabla20[[#This Row],[cedula]],TMODELO[Numero Documento],TMODELO[Lugar Funciones])</f>
        <v>VICEMINISTERIO DE CREATIVIDAD Y FORMACION ARTISTICA</v>
      </c>
      <c r="H276" s="57" t="str">
        <f>_xlfn.XLOOKUP(Tabla20[[#This Row],[cedula]],TCARRERA[CEDULA],TCARRERA[CATEGORIA DEL SERVIDOR],"")</f>
        <v/>
      </c>
      <c r="I276" s="65"/>
      <c r="J276" s="41" t="str">
        <f>IF(Tabla20[[#This Row],[CARRERA]]&lt;&gt;"",Tabla20[[#This Row],[CARRERA]],IF(Tabla20[[#This Row],[Columna1]]&lt;&gt;"",Tabla20[[#This Row],[Columna1]],""))</f>
        <v/>
      </c>
      <c r="K276" s="55" t="str">
        <f>IF(Tabla20[[#This Row],[TIPO]]="Temporales",_xlfn.XLOOKUP(Tabla20[[#This Row],[NOMBRE Y APELLIDO]],TBLFECHAS[NOMBRE Y APELLIDO],TBLFECHAS[DESDE]),"")</f>
        <v/>
      </c>
      <c r="L276" s="55" t="str">
        <f>IF(Tabla20[[#This Row],[TIPO]]="Temporales",_xlfn.XLOOKUP(Tabla20[[#This Row],[NOMBRE Y APELLIDO]],TBLFECHAS[NOMBRE Y APELLIDO],TBLFECHAS[HASTA]),"")</f>
        <v/>
      </c>
      <c r="M276" s="58">
        <v>35000</v>
      </c>
      <c r="N276" s="59">
        <v>0</v>
      </c>
      <c r="O276" s="59">
        <v>1064</v>
      </c>
      <c r="P276" s="59">
        <v>1004.5</v>
      </c>
      <c r="Q276" s="59">
        <f>Tabla20[[#This Row],[sbruto]]-SUM(Tabla20[[#This Row],[ISR]:[AFP]])-Tabla20[[#This Row],[sneto]]</f>
        <v>25</v>
      </c>
      <c r="R276" s="59">
        <v>32906.5</v>
      </c>
      <c r="S276" s="45" t="str">
        <f>_xlfn.XLOOKUP(Tabla20[[#This Row],[cedula]],TMODELO[Numero Documento],TMODELO[gen])</f>
        <v>F</v>
      </c>
      <c r="T276" s="49" t="str">
        <f>_xlfn.XLOOKUP(Tabla20[[#This Row],[cedula]],TMODELO[Numero Documento],TMODELO[Lugar Funciones Codigo])</f>
        <v>01.83.02</v>
      </c>
    </row>
    <row r="277" spans="1:20">
      <c r="A277" s="57" t="s">
        <v>3113</v>
      </c>
      <c r="B277" s="57" t="s">
        <v>3145</v>
      </c>
      <c r="C277" s="57" t="s">
        <v>3155</v>
      </c>
      <c r="D277" s="57" t="s">
        <v>2177</v>
      </c>
      <c r="E277" s="57" t="str">
        <f>_xlfn.XLOOKUP(Tabla20[[#This Row],[cedula]],TMODELO[Numero Documento],TMODELO[Empleado])</f>
        <v>JUAN ELIAS PEÑA VARGAS</v>
      </c>
      <c r="F277" s="57" t="s">
        <v>13</v>
      </c>
      <c r="G277" s="57" t="str">
        <f>_xlfn.XLOOKUP(Tabla20[[#This Row],[cedula]],TMODELO[Numero Documento],TMODELO[Lugar Funciones])</f>
        <v>VICEMINISTERIO DE CREATIVIDAD Y FORMACION ARTISTICA</v>
      </c>
      <c r="H277" s="57" t="str">
        <f>_xlfn.XLOOKUP(Tabla20[[#This Row],[cedula]],TCARRERA[CEDULA],TCARRERA[CATEGORIA DEL SERVIDOR],"")</f>
        <v/>
      </c>
      <c r="I277" s="65"/>
      <c r="J277" s="41" t="str">
        <f>IF(Tabla20[[#This Row],[CARRERA]]&lt;&gt;"",Tabla20[[#This Row],[CARRERA]],IF(Tabla20[[#This Row],[Columna1]]&lt;&gt;"",Tabla20[[#This Row],[Columna1]],""))</f>
        <v/>
      </c>
      <c r="K277" s="55" t="str">
        <f>IF(Tabla20[[#This Row],[TIPO]]="Temporales",_xlfn.XLOOKUP(Tabla20[[#This Row],[NOMBRE Y APELLIDO]],TBLFECHAS[NOMBRE Y APELLIDO],TBLFECHAS[DESDE]),"")</f>
        <v/>
      </c>
      <c r="L277" s="55" t="str">
        <f>IF(Tabla20[[#This Row],[TIPO]]="Temporales",_xlfn.XLOOKUP(Tabla20[[#This Row],[NOMBRE Y APELLIDO]],TBLFECHAS[NOMBRE Y APELLIDO],TBLFECHAS[HASTA]),"")</f>
        <v/>
      </c>
      <c r="M277" s="58">
        <v>35000</v>
      </c>
      <c r="N277" s="61">
        <v>0</v>
      </c>
      <c r="O277" s="59">
        <v>1064</v>
      </c>
      <c r="P277" s="59">
        <v>1004.5</v>
      </c>
      <c r="Q277" s="59">
        <f>Tabla20[[#This Row],[sbruto]]-SUM(Tabla20[[#This Row],[ISR]:[AFP]])-Tabla20[[#This Row],[sneto]]</f>
        <v>325</v>
      </c>
      <c r="R277" s="59">
        <v>32606.5</v>
      </c>
      <c r="S277" s="45" t="str">
        <f>_xlfn.XLOOKUP(Tabla20[[#This Row],[cedula]],TMODELO[Numero Documento],TMODELO[gen])</f>
        <v>M</v>
      </c>
      <c r="T277" s="49" t="str">
        <f>_xlfn.XLOOKUP(Tabla20[[#This Row],[cedula]],TMODELO[Numero Documento],TMODELO[Lugar Funciones Codigo])</f>
        <v>01.83.02</v>
      </c>
    </row>
    <row r="278" spans="1:20">
      <c r="A278" s="57" t="s">
        <v>3113</v>
      </c>
      <c r="B278" s="57" t="s">
        <v>3145</v>
      </c>
      <c r="C278" s="57" t="s">
        <v>3155</v>
      </c>
      <c r="D278" s="57" t="s">
        <v>1369</v>
      </c>
      <c r="E278" s="57" t="str">
        <f>_xlfn.XLOOKUP(Tabla20[[#This Row],[cedula]],TMODELO[Numero Documento],TMODELO[Empleado])</f>
        <v>MARIA EVANGELINA CUEVAS PERDOMO</v>
      </c>
      <c r="F278" s="57" t="s">
        <v>801</v>
      </c>
      <c r="G278" s="57" t="str">
        <f>_xlfn.XLOOKUP(Tabla20[[#This Row],[cedula]],TMODELO[Numero Documento],TMODELO[Lugar Funciones])</f>
        <v>VICEMINISTERIO DE CREATIVIDAD Y FORMACION ARTISTICA</v>
      </c>
      <c r="H278" s="57" t="str">
        <f>_xlfn.XLOOKUP(Tabla20[[#This Row],[cedula]],TCARRERA[CEDULA],TCARRERA[CATEGORIA DEL SERVIDOR],"")</f>
        <v>CARRERA ADMINISTRATIVA</v>
      </c>
      <c r="I278" s="65"/>
      <c r="J278" s="41" t="str">
        <f>IF(Tabla20[[#This Row],[CARRERA]]&lt;&gt;"",Tabla20[[#This Row],[CARRERA]],IF(Tabla20[[#This Row],[Columna1]]&lt;&gt;"",Tabla20[[#This Row],[Columna1]],""))</f>
        <v>CARRERA ADMINISTRATIVA</v>
      </c>
      <c r="K278" s="55" t="str">
        <f>IF(Tabla20[[#This Row],[TIPO]]="Temporales",_xlfn.XLOOKUP(Tabla20[[#This Row],[NOMBRE Y APELLIDO]],TBLFECHAS[NOMBRE Y APELLIDO],TBLFECHAS[DESDE]),"")</f>
        <v/>
      </c>
      <c r="L278" s="55" t="str">
        <f>IF(Tabla20[[#This Row],[TIPO]]="Temporales",_xlfn.XLOOKUP(Tabla20[[#This Row],[NOMBRE Y APELLIDO]],TBLFECHAS[NOMBRE Y APELLIDO],TBLFECHAS[HASTA]),"")</f>
        <v/>
      </c>
      <c r="M278" s="58">
        <v>31500</v>
      </c>
      <c r="N278" s="60">
        <v>0</v>
      </c>
      <c r="O278" s="61">
        <v>957.6</v>
      </c>
      <c r="P278" s="61">
        <v>904.05</v>
      </c>
      <c r="Q278" s="61">
        <f>Tabla20[[#This Row],[sbruto]]-SUM(Tabla20[[#This Row],[ISR]:[AFP]])-Tabla20[[#This Row],[sneto]]</f>
        <v>1475.119999999999</v>
      </c>
      <c r="R278" s="61">
        <v>28163.23</v>
      </c>
      <c r="S278" s="45" t="str">
        <f>_xlfn.XLOOKUP(Tabla20[[#This Row],[cedula]],TMODELO[Numero Documento],TMODELO[gen])</f>
        <v>F</v>
      </c>
      <c r="T278" s="49" t="str">
        <f>_xlfn.XLOOKUP(Tabla20[[#This Row],[cedula]],TMODELO[Numero Documento],TMODELO[Lugar Funciones Codigo])</f>
        <v>01.83.02</v>
      </c>
    </row>
    <row r="279" spans="1:20">
      <c r="A279" s="57" t="s">
        <v>3113</v>
      </c>
      <c r="B279" s="57" t="s">
        <v>3145</v>
      </c>
      <c r="C279" s="57" t="s">
        <v>3155</v>
      </c>
      <c r="D279" s="57" t="s">
        <v>2142</v>
      </c>
      <c r="E279" s="57" t="str">
        <f>_xlfn.XLOOKUP(Tabla20[[#This Row],[cedula]],TMODELO[Numero Documento],TMODELO[Empleado])</f>
        <v>GUILLERMO ALEXANDRO BELEN NINA</v>
      </c>
      <c r="F279" s="57" t="s">
        <v>584</v>
      </c>
      <c r="G279" s="57" t="str">
        <f>_xlfn.XLOOKUP(Tabla20[[#This Row],[cedula]],TMODELO[Numero Documento],TMODELO[Lugar Funciones])</f>
        <v>VICEMINISTERIO DE CREATIVIDAD Y FORMACION ARTISTICA</v>
      </c>
      <c r="H279" s="57" t="str">
        <f>_xlfn.XLOOKUP(Tabla20[[#This Row],[cedula]],TCARRERA[CEDULA],TCARRERA[CATEGORIA DEL SERVIDOR],"")</f>
        <v/>
      </c>
      <c r="I279" s="65"/>
      <c r="J279" s="41" t="str">
        <f>IF(Tabla20[[#This Row],[CARRERA]]&lt;&gt;"",Tabla20[[#This Row],[CARRERA]],IF(Tabla20[[#This Row],[Columna1]]&lt;&gt;"",Tabla20[[#This Row],[Columna1]],""))</f>
        <v/>
      </c>
      <c r="K279" s="55" t="str">
        <f>IF(Tabla20[[#This Row],[TIPO]]="Temporales",_xlfn.XLOOKUP(Tabla20[[#This Row],[NOMBRE Y APELLIDO]],TBLFECHAS[NOMBRE Y APELLIDO],TBLFECHAS[DESDE]),"")</f>
        <v/>
      </c>
      <c r="L279" s="55" t="str">
        <f>IF(Tabla20[[#This Row],[TIPO]]="Temporales",_xlfn.XLOOKUP(Tabla20[[#This Row],[NOMBRE Y APELLIDO]],TBLFECHAS[NOMBRE Y APELLIDO],TBLFECHAS[HASTA]),"")</f>
        <v/>
      </c>
      <c r="M279" s="58">
        <v>31500</v>
      </c>
      <c r="N279" s="61">
        <v>0</v>
      </c>
      <c r="O279" s="59">
        <v>957.6</v>
      </c>
      <c r="P279" s="59">
        <v>904.05</v>
      </c>
      <c r="Q279" s="59">
        <f>Tabla20[[#This Row],[sbruto]]-SUM(Tabla20[[#This Row],[ISR]:[AFP]])-Tabla20[[#This Row],[sneto]]</f>
        <v>9397.82</v>
      </c>
      <c r="R279" s="59">
        <v>20240.53</v>
      </c>
      <c r="S279" s="45" t="str">
        <f>_xlfn.XLOOKUP(Tabla20[[#This Row],[cedula]],TMODELO[Numero Documento],TMODELO[gen])</f>
        <v>M</v>
      </c>
      <c r="T279" s="49" t="str">
        <f>_xlfn.XLOOKUP(Tabla20[[#This Row],[cedula]],TMODELO[Numero Documento],TMODELO[Lugar Funciones Codigo])</f>
        <v>01.83.02</v>
      </c>
    </row>
    <row r="280" spans="1:20">
      <c r="A280" s="57" t="s">
        <v>3113</v>
      </c>
      <c r="B280" s="57" t="s">
        <v>3145</v>
      </c>
      <c r="C280" s="57" t="s">
        <v>3155</v>
      </c>
      <c r="D280" s="57" t="s">
        <v>2248</v>
      </c>
      <c r="E280" s="57" t="str">
        <f>_xlfn.XLOOKUP(Tabla20[[#This Row],[cedula]],TMODELO[Numero Documento],TMODELO[Empleado])</f>
        <v>PEDRO ARIEL JIMENEZ GARCIA</v>
      </c>
      <c r="F280" s="57" t="s">
        <v>60</v>
      </c>
      <c r="G280" s="57" t="str">
        <f>_xlfn.XLOOKUP(Tabla20[[#This Row],[cedula]],TMODELO[Numero Documento],TMODELO[Lugar Funciones])</f>
        <v>VICEMINISTERIO DE CREATIVIDAD Y FORMACION ARTISTICA</v>
      </c>
      <c r="H280" s="57" t="str">
        <f>_xlfn.XLOOKUP(Tabla20[[#This Row],[cedula]],TCARRERA[CEDULA],TCARRERA[CATEGORIA DEL SERVIDOR],"")</f>
        <v/>
      </c>
      <c r="I280" s="65"/>
      <c r="J280" s="41" t="str">
        <f>IF(Tabla20[[#This Row],[CARRERA]]&lt;&gt;"",Tabla20[[#This Row],[CARRERA]],IF(Tabla20[[#This Row],[Columna1]]&lt;&gt;"",Tabla20[[#This Row],[Columna1]],""))</f>
        <v/>
      </c>
      <c r="K280" s="55" t="str">
        <f>IF(Tabla20[[#This Row],[TIPO]]="Temporales",_xlfn.XLOOKUP(Tabla20[[#This Row],[NOMBRE Y APELLIDO]],TBLFECHAS[NOMBRE Y APELLIDO],TBLFECHAS[DESDE]),"")</f>
        <v/>
      </c>
      <c r="L280" s="55" t="str">
        <f>IF(Tabla20[[#This Row],[TIPO]]="Temporales",_xlfn.XLOOKUP(Tabla20[[#This Row],[NOMBRE Y APELLIDO]],TBLFECHAS[NOMBRE Y APELLIDO],TBLFECHAS[HASTA]),"")</f>
        <v/>
      </c>
      <c r="M280" s="58">
        <v>31500</v>
      </c>
      <c r="N280" s="61">
        <v>0</v>
      </c>
      <c r="O280" s="59">
        <v>957.6</v>
      </c>
      <c r="P280" s="59">
        <v>904.05</v>
      </c>
      <c r="Q280" s="59">
        <f>Tabla20[[#This Row],[sbruto]]-SUM(Tabla20[[#This Row],[ISR]:[AFP]])-Tabla20[[#This Row],[sneto]]</f>
        <v>25</v>
      </c>
      <c r="R280" s="59">
        <v>29613.35</v>
      </c>
      <c r="S280" s="45" t="str">
        <f>_xlfn.XLOOKUP(Tabla20[[#This Row],[cedula]],TMODELO[Numero Documento],TMODELO[gen])</f>
        <v>M</v>
      </c>
      <c r="T280" s="49" t="str">
        <f>_xlfn.XLOOKUP(Tabla20[[#This Row],[cedula]],TMODELO[Numero Documento],TMODELO[Lugar Funciones Codigo])</f>
        <v>01.83.02</v>
      </c>
    </row>
    <row r="281" spans="1:20">
      <c r="A281" s="57" t="s">
        <v>3113</v>
      </c>
      <c r="B281" s="57" t="s">
        <v>3145</v>
      </c>
      <c r="C281" s="57" t="s">
        <v>3155</v>
      </c>
      <c r="D281" s="57" t="s">
        <v>2175</v>
      </c>
      <c r="E281" s="57" t="str">
        <f>_xlfn.XLOOKUP(Tabla20[[#This Row],[cedula]],TMODELO[Numero Documento],TMODELO[Empleado])</f>
        <v>JUAN ALBERTO RODRIGUEZ AMPARO</v>
      </c>
      <c r="F281" s="57" t="s">
        <v>77</v>
      </c>
      <c r="G281" s="57" t="str">
        <f>_xlfn.XLOOKUP(Tabla20[[#This Row],[cedula]],TMODELO[Numero Documento],TMODELO[Lugar Funciones])</f>
        <v>VICEMINISTERIO DE CREATIVIDAD Y FORMACION ARTISTICA</v>
      </c>
      <c r="H281" s="57" t="str">
        <f>_xlfn.XLOOKUP(Tabla20[[#This Row],[cedula]],TCARRERA[CEDULA],TCARRERA[CATEGORIA DEL SERVIDOR],"")</f>
        <v/>
      </c>
      <c r="I281" s="65"/>
      <c r="J281" s="41" t="str">
        <f>IF(Tabla20[[#This Row],[CARRERA]]&lt;&gt;"",Tabla20[[#This Row],[CARRERA]],IF(Tabla20[[#This Row],[Columna1]]&lt;&gt;"",Tabla20[[#This Row],[Columna1]],""))</f>
        <v/>
      </c>
      <c r="K281" s="55" t="str">
        <f>IF(Tabla20[[#This Row],[TIPO]]="Temporales",_xlfn.XLOOKUP(Tabla20[[#This Row],[NOMBRE Y APELLIDO]],TBLFECHAS[NOMBRE Y APELLIDO],TBLFECHAS[DESDE]),"")</f>
        <v/>
      </c>
      <c r="L281" s="55" t="str">
        <f>IF(Tabla20[[#This Row],[TIPO]]="Temporales",_xlfn.XLOOKUP(Tabla20[[#This Row],[NOMBRE Y APELLIDO]],TBLFECHAS[NOMBRE Y APELLIDO],TBLFECHAS[HASTA]),"")</f>
        <v/>
      </c>
      <c r="M281" s="58">
        <v>26620</v>
      </c>
      <c r="N281" s="63">
        <v>0</v>
      </c>
      <c r="O281" s="59">
        <v>809.25</v>
      </c>
      <c r="P281" s="59">
        <v>763.99</v>
      </c>
      <c r="Q281" s="59">
        <f>Tabla20[[#This Row],[sbruto]]-SUM(Tabla20[[#This Row],[ISR]:[AFP]])-Tabla20[[#This Row],[sneto]]</f>
        <v>1375.119999999999</v>
      </c>
      <c r="R281" s="59">
        <v>23671.64</v>
      </c>
      <c r="S281" s="45" t="str">
        <f>_xlfn.XLOOKUP(Tabla20[[#This Row],[cedula]],TMODELO[Numero Documento],TMODELO[gen])</f>
        <v>M</v>
      </c>
      <c r="T281" s="49" t="str">
        <f>_xlfn.XLOOKUP(Tabla20[[#This Row],[cedula]],TMODELO[Numero Documento],TMODELO[Lugar Funciones Codigo])</f>
        <v>01.83.02</v>
      </c>
    </row>
    <row r="282" spans="1:20">
      <c r="A282" s="57" t="s">
        <v>3113</v>
      </c>
      <c r="B282" s="57" t="s">
        <v>3145</v>
      </c>
      <c r="C282" s="57" t="s">
        <v>3155</v>
      </c>
      <c r="D282" s="57" t="s">
        <v>2303</v>
      </c>
      <c r="E282" s="57" t="str">
        <f>_xlfn.XLOOKUP(Tabla20[[#This Row],[cedula]],TMODELO[Numero Documento],TMODELO[Empleado])</f>
        <v>VIENA DEL CARMEN GONZALEZ DURAN</v>
      </c>
      <c r="F282" s="57" t="s">
        <v>1226</v>
      </c>
      <c r="G282" s="57" t="str">
        <f>_xlfn.XLOOKUP(Tabla20[[#This Row],[cedula]],TMODELO[Numero Documento],TMODELO[Lugar Funciones])</f>
        <v>VICEMINISTERIO DE CREATIVIDAD Y FORMACION ARTISTICA</v>
      </c>
      <c r="H282" s="57" t="str">
        <f>_xlfn.XLOOKUP(Tabla20[[#This Row],[cedula]],TCARRERA[CEDULA],TCARRERA[CATEGORIA DEL SERVIDOR],"")</f>
        <v/>
      </c>
      <c r="I282" s="65"/>
      <c r="J282" s="41" t="str">
        <f>IF(Tabla20[[#This Row],[CARRERA]]&lt;&gt;"",Tabla20[[#This Row],[CARRERA]],IF(Tabla20[[#This Row],[Columna1]]&lt;&gt;"",Tabla20[[#This Row],[Columna1]],""))</f>
        <v/>
      </c>
      <c r="K282" s="55" t="str">
        <f>IF(Tabla20[[#This Row],[TIPO]]="Temporales",_xlfn.XLOOKUP(Tabla20[[#This Row],[NOMBRE Y APELLIDO]],TBLFECHAS[NOMBRE Y APELLIDO],TBLFECHAS[DESDE]),"")</f>
        <v/>
      </c>
      <c r="L282" s="55" t="str">
        <f>IF(Tabla20[[#This Row],[TIPO]]="Temporales",_xlfn.XLOOKUP(Tabla20[[#This Row],[NOMBRE Y APELLIDO]],TBLFECHAS[NOMBRE Y APELLIDO],TBLFECHAS[HASTA]),"")</f>
        <v/>
      </c>
      <c r="M282" s="58">
        <v>26250</v>
      </c>
      <c r="N282" s="60">
        <v>0</v>
      </c>
      <c r="O282" s="59">
        <v>798</v>
      </c>
      <c r="P282" s="59">
        <v>753.38</v>
      </c>
      <c r="Q282" s="59">
        <f>Tabla20[[#This Row],[sbruto]]-SUM(Tabla20[[#This Row],[ISR]:[AFP]])-Tabla20[[#This Row],[sneto]]</f>
        <v>25</v>
      </c>
      <c r="R282" s="59">
        <v>24673.62</v>
      </c>
      <c r="S282" s="45" t="str">
        <f>_xlfn.XLOOKUP(Tabla20[[#This Row],[cedula]],TMODELO[Numero Documento],TMODELO[gen])</f>
        <v>F</v>
      </c>
      <c r="T282" s="49" t="str">
        <f>_xlfn.XLOOKUP(Tabla20[[#This Row],[cedula]],TMODELO[Numero Documento],TMODELO[Lugar Funciones Codigo])</f>
        <v>01.83.02</v>
      </c>
    </row>
    <row r="283" spans="1:20">
      <c r="A283" s="57" t="s">
        <v>3113</v>
      </c>
      <c r="B283" s="57" t="s">
        <v>3145</v>
      </c>
      <c r="C283" s="57" t="s">
        <v>3155</v>
      </c>
      <c r="D283" s="57" t="s">
        <v>2061</v>
      </c>
      <c r="E283" s="57" t="str">
        <f>_xlfn.XLOOKUP(Tabla20[[#This Row],[cedula]],TMODELO[Numero Documento],TMODELO[Empleado])</f>
        <v>ANA YSABEL SPENCER LANTIGUA</v>
      </c>
      <c r="F283" s="57" t="s">
        <v>70</v>
      </c>
      <c r="G283" s="57" t="str">
        <f>_xlfn.XLOOKUP(Tabla20[[#This Row],[cedula]],TMODELO[Numero Documento],TMODELO[Lugar Funciones])</f>
        <v>VICEMINISTERIO DE CREATIVIDAD Y FORMACION ARTISTICA</v>
      </c>
      <c r="H283" s="57" t="str">
        <f>_xlfn.XLOOKUP(Tabla20[[#This Row],[cedula]],TCARRERA[CEDULA],TCARRERA[CATEGORIA DEL SERVIDOR],"")</f>
        <v/>
      </c>
      <c r="I283" s="65"/>
      <c r="J283" s="41" t="str">
        <f>IF(Tabla20[[#This Row],[CARRERA]]&lt;&gt;"",Tabla20[[#This Row],[CARRERA]],IF(Tabla20[[#This Row],[Columna1]]&lt;&gt;"",Tabla20[[#This Row],[Columna1]],""))</f>
        <v/>
      </c>
      <c r="K283" s="55" t="str">
        <f>IF(Tabla20[[#This Row],[TIPO]]="Temporales",_xlfn.XLOOKUP(Tabla20[[#This Row],[NOMBRE Y APELLIDO]],TBLFECHAS[NOMBRE Y APELLIDO],TBLFECHAS[DESDE]),"")</f>
        <v/>
      </c>
      <c r="L283" s="55" t="str">
        <f>IF(Tabla20[[#This Row],[TIPO]]="Temporales",_xlfn.XLOOKUP(Tabla20[[#This Row],[NOMBRE Y APELLIDO]],TBLFECHAS[NOMBRE Y APELLIDO],TBLFECHAS[HASTA]),"")</f>
        <v/>
      </c>
      <c r="M283" s="58">
        <v>26250</v>
      </c>
      <c r="N283" s="61">
        <v>0</v>
      </c>
      <c r="O283" s="59">
        <v>798</v>
      </c>
      <c r="P283" s="59">
        <v>753.38</v>
      </c>
      <c r="Q283" s="59">
        <f>Tabla20[[#This Row],[sbruto]]-SUM(Tabla20[[#This Row],[ISR]:[AFP]])-Tabla20[[#This Row],[sneto]]</f>
        <v>1071</v>
      </c>
      <c r="R283" s="59">
        <v>23627.62</v>
      </c>
      <c r="S283" s="45" t="str">
        <f>_xlfn.XLOOKUP(Tabla20[[#This Row],[cedula]],TMODELO[Numero Documento],TMODELO[gen])</f>
        <v>F</v>
      </c>
      <c r="T283" s="49" t="str">
        <f>_xlfn.XLOOKUP(Tabla20[[#This Row],[cedula]],TMODELO[Numero Documento],TMODELO[Lugar Funciones Codigo])</f>
        <v>01.83.02</v>
      </c>
    </row>
    <row r="284" spans="1:20">
      <c r="A284" s="57" t="s">
        <v>3113</v>
      </c>
      <c r="B284" s="57" t="s">
        <v>3145</v>
      </c>
      <c r="C284" s="57" t="s">
        <v>3155</v>
      </c>
      <c r="D284" s="57" t="s">
        <v>2158</v>
      </c>
      <c r="E284" s="57" t="str">
        <f>_xlfn.XLOOKUP(Tabla20[[#This Row],[cedula]],TMODELO[Numero Documento],TMODELO[Empleado])</f>
        <v>JHONY RAFAEL RAMIREZ MARTINEZ</v>
      </c>
      <c r="F284" s="57" t="s">
        <v>199</v>
      </c>
      <c r="G284" s="57" t="str">
        <f>_xlfn.XLOOKUP(Tabla20[[#This Row],[cedula]],TMODELO[Numero Documento],TMODELO[Lugar Funciones])</f>
        <v>VICEMINISTERIO DE CREATIVIDAD Y FORMACION ARTISTICA</v>
      </c>
      <c r="H284" s="57" t="str">
        <f>_xlfn.XLOOKUP(Tabla20[[#This Row],[cedula]],TCARRERA[CEDULA],TCARRERA[CATEGORIA DEL SERVIDOR],"")</f>
        <v/>
      </c>
      <c r="I284" s="65"/>
      <c r="J284" s="41" t="str">
        <f>IF(Tabla20[[#This Row],[CARRERA]]&lt;&gt;"",Tabla20[[#This Row],[CARRERA]],IF(Tabla20[[#This Row],[Columna1]]&lt;&gt;"",Tabla20[[#This Row],[Columna1]],""))</f>
        <v/>
      </c>
      <c r="K284" s="55" t="str">
        <f>IF(Tabla20[[#This Row],[TIPO]]="Temporales",_xlfn.XLOOKUP(Tabla20[[#This Row],[NOMBRE Y APELLIDO]],TBLFECHAS[NOMBRE Y APELLIDO],TBLFECHAS[DESDE]),"")</f>
        <v/>
      </c>
      <c r="L284" s="55" t="str">
        <f>IF(Tabla20[[#This Row],[TIPO]]="Temporales",_xlfn.XLOOKUP(Tabla20[[#This Row],[NOMBRE Y APELLIDO]],TBLFECHAS[NOMBRE Y APELLIDO],TBLFECHAS[HASTA]),"")</f>
        <v/>
      </c>
      <c r="M284" s="58">
        <v>25000</v>
      </c>
      <c r="N284" s="60">
        <v>0</v>
      </c>
      <c r="O284" s="59">
        <v>760</v>
      </c>
      <c r="P284" s="59">
        <v>717.5</v>
      </c>
      <c r="Q284" s="59">
        <f>Tabla20[[#This Row],[sbruto]]-SUM(Tabla20[[#This Row],[ISR]:[AFP]])-Tabla20[[#This Row],[sneto]]</f>
        <v>15619.380000000001</v>
      </c>
      <c r="R284" s="59">
        <v>7903.12</v>
      </c>
      <c r="S284" s="45" t="str">
        <f>_xlfn.XLOOKUP(Tabla20[[#This Row],[cedula]],TMODELO[Numero Documento],TMODELO[gen])</f>
        <v>M</v>
      </c>
      <c r="T284" s="49" t="str">
        <f>_xlfn.XLOOKUP(Tabla20[[#This Row],[cedula]],TMODELO[Numero Documento],TMODELO[Lugar Funciones Codigo])</f>
        <v>01.83.02</v>
      </c>
    </row>
    <row r="285" spans="1:20">
      <c r="A285" s="57" t="s">
        <v>3113</v>
      </c>
      <c r="B285" s="57" t="s">
        <v>3145</v>
      </c>
      <c r="C285" s="57" t="s">
        <v>3155</v>
      </c>
      <c r="D285" s="57" t="s">
        <v>2266</v>
      </c>
      <c r="E285" s="57" t="str">
        <f>_xlfn.XLOOKUP(Tabla20[[#This Row],[cedula]],TMODELO[Numero Documento],TMODELO[Empleado])</f>
        <v>RAMON HERRERA ROA</v>
      </c>
      <c r="F285" s="57" t="s">
        <v>441</v>
      </c>
      <c r="G285" s="57" t="str">
        <f>_xlfn.XLOOKUP(Tabla20[[#This Row],[cedula]],TMODELO[Numero Documento],TMODELO[Lugar Funciones])</f>
        <v>VICEMINISTERIO DE CREATIVIDAD Y FORMACION ARTISTICA</v>
      </c>
      <c r="H285" s="57" t="str">
        <f>_xlfn.XLOOKUP(Tabla20[[#This Row],[cedula]],TCARRERA[CEDULA],TCARRERA[CATEGORIA DEL SERVIDOR],"")</f>
        <v/>
      </c>
      <c r="I285" s="65"/>
      <c r="J285" s="41" t="str">
        <f>IF(Tabla20[[#This Row],[CARRERA]]&lt;&gt;"",Tabla20[[#This Row],[CARRERA]],IF(Tabla20[[#This Row],[Columna1]]&lt;&gt;"",Tabla20[[#This Row],[Columna1]],""))</f>
        <v/>
      </c>
      <c r="K285" s="55" t="str">
        <f>IF(Tabla20[[#This Row],[TIPO]]="Temporales",_xlfn.XLOOKUP(Tabla20[[#This Row],[NOMBRE Y APELLIDO]],TBLFECHAS[NOMBRE Y APELLIDO],TBLFECHAS[DESDE]),"")</f>
        <v/>
      </c>
      <c r="L285" s="55" t="str">
        <f>IF(Tabla20[[#This Row],[TIPO]]="Temporales",_xlfn.XLOOKUP(Tabla20[[#This Row],[NOMBRE Y APELLIDO]],TBLFECHAS[NOMBRE Y APELLIDO],TBLFECHAS[HASTA]),"")</f>
        <v/>
      </c>
      <c r="M285" s="58">
        <v>25000</v>
      </c>
      <c r="N285" s="62">
        <v>0</v>
      </c>
      <c r="O285" s="59">
        <v>760</v>
      </c>
      <c r="P285" s="59">
        <v>717.5</v>
      </c>
      <c r="Q285" s="59">
        <f>Tabla20[[#This Row],[sbruto]]-SUM(Tabla20[[#This Row],[ISR]:[AFP]])-Tabla20[[#This Row],[sneto]]</f>
        <v>25</v>
      </c>
      <c r="R285" s="59">
        <v>23497.5</v>
      </c>
      <c r="S285" s="45" t="str">
        <f>_xlfn.XLOOKUP(Tabla20[[#This Row],[cedula]],TMODELO[Numero Documento],TMODELO[gen])</f>
        <v>M</v>
      </c>
      <c r="T285" s="49" t="str">
        <f>_xlfn.XLOOKUP(Tabla20[[#This Row],[cedula]],TMODELO[Numero Documento],TMODELO[Lugar Funciones Codigo])</f>
        <v>01.83.02</v>
      </c>
    </row>
    <row r="286" spans="1:20">
      <c r="A286" s="57" t="s">
        <v>3113</v>
      </c>
      <c r="B286" s="57" t="s">
        <v>3145</v>
      </c>
      <c r="C286" s="57" t="s">
        <v>3155</v>
      </c>
      <c r="D286" s="57" t="s">
        <v>2302</v>
      </c>
      <c r="E286" s="57" t="str">
        <f>_xlfn.XLOOKUP(Tabla20[[#This Row],[cedula]],TMODELO[Numero Documento],TMODELO[Empleado])</f>
        <v>VICTOR MEDINA NOVAS</v>
      </c>
      <c r="F286" s="57" t="s">
        <v>135</v>
      </c>
      <c r="G286" s="57" t="str">
        <f>_xlfn.XLOOKUP(Tabla20[[#This Row],[cedula]],TMODELO[Numero Documento],TMODELO[Lugar Funciones])</f>
        <v>VICEMINISTERIO DE CREATIVIDAD Y FORMACION ARTISTICA</v>
      </c>
      <c r="H286" s="57" t="str">
        <f>_xlfn.XLOOKUP(Tabla20[[#This Row],[cedula]],TCARRERA[CEDULA],TCARRERA[CATEGORIA DEL SERVIDOR],"")</f>
        <v/>
      </c>
      <c r="I286" s="65"/>
      <c r="J286" s="50" t="str">
        <f>IF(Tabla20[[#This Row],[CARRERA]]&lt;&gt;"",Tabla20[[#This Row],[CARRERA]],IF(Tabla20[[#This Row],[Columna1]]&lt;&gt;"",Tabla20[[#This Row],[Columna1]],""))</f>
        <v/>
      </c>
      <c r="K286" s="54" t="str">
        <f>IF(Tabla20[[#This Row],[TIPO]]="Temporales",_xlfn.XLOOKUP(Tabla20[[#This Row],[NOMBRE Y APELLIDO]],TBLFECHAS[NOMBRE Y APELLIDO],TBLFECHAS[DESDE]),"")</f>
        <v/>
      </c>
      <c r="L286" s="54" t="str">
        <f>IF(Tabla20[[#This Row],[TIPO]]="Temporales",_xlfn.XLOOKUP(Tabla20[[#This Row],[NOMBRE Y APELLIDO]],TBLFECHAS[NOMBRE Y APELLIDO],TBLFECHAS[HASTA]),"")</f>
        <v/>
      </c>
      <c r="M286" s="58">
        <v>25000</v>
      </c>
      <c r="N286" s="59">
        <v>0</v>
      </c>
      <c r="O286" s="59">
        <v>760</v>
      </c>
      <c r="P286" s="59">
        <v>717.5</v>
      </c>
      <c r="Q286" s="59">
        <f>Tabla20[[#This Row],[sbruto]]-SUM(Tabla20[[#This Row],[ISR]:[AFP]])-Tabla20[[#This Row],[sneto]]</f>
        <v>25</v>
      </c>
      <c r="R286" s="59">
        <v>23497.5</v>
      </c>
      <c r="S286" s="45" t="str">
        <f>_xlfn.XLOOKUP(Tabla20[[#This Row],[cedula]],TMODELO[Numero Documento],TMODELO[gen])</f>
        <v>M</v>
      </c>
      <c r="T286" s="49" t="str">
        <f>_xlfn.XLOOKUP(Tabla20[[#This Row],[cedula]],TMODELO[Numero Documento],TMODELO[Lugar Funciones Codigo])</f>
        <v>01.83.02</v>
      </c>
    </row>
    <row r="287" spans="1:20">
      <c r="A287" s="57" t="s">
        <v>3113</v>
      </c>
      <c r="B287" s="57" t="s">
        <v>3145</v>
      </c>
      <c r="C287" s="57" t="s">
        <v>3155</v>
      </c>
      <c r="D287" s="57" t="s">
        <v>2193</v>
      </c>
      <c r="E287" s="57" t="str">
        <f>_xlfn.XLOOKUP(Tabla20[[#This Row],[cedula]],TMODELO[Numero Documento],TMODELO[Empleado])</f>
        <v>LEIDY YLIANA FELIZ FELIZ</v>
      </c>
      <c r="F287" s="57" t="s">
        <v>55</v>
      </c>
      <c r="G287" s="57" t="str">
        <f>_xlfn.XLOOKUP(Tabla20[[#This Row],[cedula]],TMODELO[Numero Documento],TMODELO[Lugar Funciones])</f>
        <v>VICEMINISTERIO DE CREATIVIDAD Y FORMACION ARTISTICA</v>
      </c>
      <c r="H287" s="57" t="str">
        <f>_xlfn.XLOOKUP(Tabla20[[#This Row],[cedula]],TCARRERA[CEDULA],TCARRERA[CATEGORIA DEL SERVIDOR],"")</f>
        <v/>
      </c>
      <c r="I287" s="65"/>
      <c r="J287" s="41" t="str">
        <f>IF(Tabla20[[#This Row],[CARRERA]]&lt;&gt;"",Tabla20[[#This Row],[CARRERA]],IF(Tabla20[[#This Row],[Columna1]]&lt;&gt;"",Tabla20[[#This Row],[Columna1]],""))</f>
        <v/>
      </c>
      <c r="K287" s="55" t="str">
        <f>IF(Tabla20[[#This Row],[TIPO]]="Temporales",_xlfn.XLOOKUP(Tabla20[[#This Row],[NOMBRE Y APELLIDO]],TBLFECHAS[NOMBRE Y APELLIDO],TBLFECHAS[DESDE]),"")</f>
        <v/>
      </c>
      <c r="L287" s="55" t="str">
        <f>IF(Tabla20[[#This Row],[TIPO]]="Temporales",_xlfn.XLOOKUP(Tabla20[[#This Row],[NOMBRE Y APELLIDO]],TBLFECHAS[NOMBRE Y APELLIDO],TBLFECHAS[HASTA]),"")</f>
        <v/>
      </c>
      <c r="M287" s="58">
        <v>25000</v>
      </c>
      <c r="N287" s="63">
        <v>0</v>
      </c>
      <c r="O287" s="59">
        <v>760</v>
      </c>
      <c r="P287" s="59">
        <v>717.5</v>
      </c>
      <c r="Q287" s="59">
        <f>Tabla20[[#This Row],[sbruto]]-SUM(Tabla20[[#This Row],[ISR]:[AFP]])-Tabla20[[#This Row],[sneto]]</f>
        <v>25</v>
      </c>
      <c r="R287" s="59">
        <v>23497.5</v>
      </c>
      <c r="S287" s="45" t="str">
        <f>_xlfn.XLOOKUP(Tabla20[[#This Row],[cedula]],TMODELO[Numero Documento],TMODELO[gen])</f>
        <v>F</v>
      </c>
      <c r="T287" s="49" t="str">
        <f>_xlfn.XLOOKUP(Tabla20[[#This Row],[cedula]],TMODELO[Numero Documento],TMODELO[Lugar Funciones Codigo])</f>
        <v>01.83.02</v>
      </c>
    </row>
    <row r="288" spans="1:20">
      <c r="A288" s="57" t="s">
        <v>3113</v>
      </c>
      <c r="B288" s="57" t="s">
        <v>3145</v>
      </c>
      <c r="C288" s="57" t="s">
        <v>3155</v>
      </c>
      <c r="D288" s="57" t="s">
        <v>3157</v>
      </c>
      <c r="E288" s="57" t="str">
        <f>_xlfn.XLOOKUP(Tabla20[[#This Row],[cedula]],TMODELO[Numero Documento],TMODELO[Empleado])</f>
        <v>ANA BETHEL GOMEZ GOMEZ</v>
      </c>
      <c r="F288" s="57" t="s">
        <v>10</v>
      </c>
      <c r="G288" s="57" t="str">
        <f>_xlfn.XLOOKUP(Tabla20[[#This Row],[cedula]],TMODELO[Numero Documento],TMODELO[Lugar Funciones])</f>
        <v>VICEMINISTERIO DE CREATIVIDAD Y FORMACION ARTISTICA</v>
      </c>
      <c r="H288" s="57" t="str">
        <f>_xlfn.XLOOKUP(Tabla20[[#This Row],[cedula]],TCARRERA[CEDULA],TCARRERA[CATEGORIA DEL SERVIDOR],"")</f>
        <v/>
      </c>
      <c r="I288" s="65"/>
      <c r="J288" s="41" t="str">
        <f>IF(Tabla20[[#This Row],[CARRERA]]&lt;&gt;"",Tabla20[[#This Row],[CARRERA]],IF(Tabla20[[#This Row],[Columna1]]&lt;&gt;"",Tabla20[[#This Row],[Columna1]],""))</f>
        <v/>
      </c>
      <c r="K288" s="55" t="str">
        <f>IF(Tabla20[[#This Row],[TIPO]]="Temporales",_xlfn.XLOOKUP(Tabla20[[#This Row],[NOMBRE Y APELLIDO]],TBLFECHAS[NOMBRE Y APELLIDO],TBLFECHAS[DESDE]),"")</f>
        <v/>
      </c>
      <c r="L288" s="55" t="str">
        <f>IF(Tabla20[[#This Row],[TIPO]]="Temporales",_xlfn.XLOOKUP(Tabla20[[#This Row],[NOMBRE Y APELLIDO]],TBLFECHAS[NOMBRE Y APELLIDO],TBLFECHAS[HASTA]),"")</f>
        <v/>
      </c>
      <c r="M288" s="58">
        <v>25000</v>
      </c>
      <c r="N288" s="63">
        <v>0</v>
      </c>
      <c r="O288" s="59">
        <v>760</v>
      </c>
      <c r="P288" s="59">
        <v>717.5</v>
      </c>
      <c r="Q288" s="59">
        <f>Tabla20[[#This Row],[sbruto]]-SUM(Tabla20[[#This Row],[ISR]:[AFP]])-Tabla20[[#This Row],[sneto]]</f>
        <v>25</v>
      </c>
      <c r="R288" s="59">
        <v>23497.5</v>
      </c>
      <c r="S288" s="45" t="str">
        <f>_xlfn.XLOOKUP(Tabla20[[#This Row],[cedula]],TMODELO[Numero Documento],TMODELO[gen])</f>
        <v>F</v>
      </c>
      <c r="T288" s="49" t="str">
        <f>_xlfn.XLOOKUP(Tabla20[[#This Row],[cedula]],TMODELO[Numero Documento],TMODELO[Lugar Funciones Codigo])</f>
        <v>01.83.02</v>
      </c>
    </row>
    <row r="289" spans="1:20">
      <c r="A289" s="57" t="s">
        <v>3113</v>
      </c>
      <c r="B289" s="57" t="s">
        <v>3145</v>
      </c>
      <c r="C289" s="57" t="s">
        <v>3155</v>
      </c>
      <c r="D289" s="57" t="s">
        <v>2181</v>
      </c>
      <c r="E289" s="57" t="str">
        <f>_xlfn.XLOOKUP(Tabla20[[#This Row],[cedula]],TMODELO[Numero Documento],TMODELO[Empleado])</f>
        <v>JUANA FRANCISCA PEREZ TAPIA</v>
      </c>
      <c r="F289" s="57" t="s">
        <v>387</v>
      </c>
      <c r="G289" s="57" t="str">
        <f>_xlfn.XLOOKUP(Tabla20[[#This Row],[cedula]],TMODELO[Numero Documento],TMODELO[Lugar Funciones])</f>
        <v>VICEMINISTERIO DE CREATIVIDAD Y FORMACION ARTISTICA</v>
      </c>
      <c r="H289" s="57" t="str">
        <f>_xlfn.XLOOKUP(Tabla20[[#This Row],[cedula]],TCARRERA[CEDULA],TCARRERA[CATEGORIA DEL SERVIDOR],"")</f>
        <v/>
      </c>
      <c r="I289" s="65"/>
      <c r="J289" s="41" t="str">
        <f>IF(Tabla20[[#This Row],[CARRERA]]&lt;&gt;"",Tabla20[[#This Row],[CARRERA]],IF(Tabla20[[#This Row],[Columna1]]&lt;&gt;"",Tabla20[[#This Row],[Columna1]],""))</f>
        <v/>
      </c>
      <c r="K289" s="55" t="str">
        <f>IF(Tabla20[[#This Row],[TIPO]]="Temporales",_xlfn.XLOOKUP(Tabla20[[#This Row],[NOMBRE Y APELLIDO]],TBLFECHAS[NOMBRE Y APELLIDO],TBLFECHAS[DESDE]),"")</f>
        <v/>
      </c>
      <c r="L289" s="55" t="str">
        <f>IF(Tabla20[[#This Row],[TIPO]]="Temporales",_xlfn.XLOOKUP(Tabla20[[#This Row],[NOMBRE Y APELLIDO]],TBLFECHAS[NOMBRE Y APELLIDO],TBLFECHAS[HASTA]),"")</f>
        <v/>
      </c>
      <c r="M289" s="58">
        <v>22000</v>
      </c>
      <c r="N289" s="60">
        <v>0</v>
      </c>
      <c r="O289" s="59">
        <v>668.8</v>
      </c>
      <c r="P289" s="59">
        <v>631.4</v>
      </c>
      <c r="Q289" s="59">
        <f>Tabla20[[#This Row],[sbruto]]-SUM(Tabla20[[#This Row],[ISR]:[AFP]])-Tabla20[[#This Row],[sneto]]</f>
        <v>375</v>
      </c>
      <c r="R289" s="59">
        <v>20324.8</v>
      </c>
      <c r="S289" s="45" t="str">
        <f>_xlfn.XLOOKUP(Tabla20[[#This Row],[cedula]],TMODELO[Numero Documento],TMODELO[gen])</f>
        <v>F</v>
      </c>
      <c r="T289" s="49" t="str">
        <f>_xlfn.XLOOKUP(Tabla20[[#This Row],[cedula]],TMODELO[Numero Documento],TMODELO[Lugar Funciones Codigo])</f>
        <v>01.83.02</v>
      </c>
    </row>
    <row r="290" spans="1:20">
      <c r="A290" s="57" t="s">
        <v>3113</v>
      </c>
      <c r="B290" s="57" t="s">
        <v>3145</v>
      </c>
      <c r="C290" s="57" t="s">
        <v>3155</v>
      </c>
      <c r="D290" s="57" t="s">
        <v>1399</v>
      </c>
      <c r="E290" s="57" t="str">
        <f>_xlfn.XLOOKUP(Tabla20[[#This Row],[cedula]],TMODELO[Numero Documento],TMODELO[Empleado])</f>
        <v>VINICIA BELKIS DELGADO</v>
      </c>
      <c r="F290" s="57" t="s">
        <v>369</v>
      </c>
      <c r="G290" s="57" t="str">
        <f>_xlfn.XLOOKUP(Tabla20[[#This Row],[cedula]],TMODELO[Numero Documento],TMODELO[Lugar Funciones])</f>
        <v>VICEMINISTERIO DE CREATIVIDAD Y FORMACION ARTISTICA</v>
      </c>
      <c r="H290" s="57" t="str">
        <f>_xlfn.XLOOKUP(Tabla20[[#This Row],[cedula]],TCARRERA[CEDULA],TCARRERA[CATEGORIA DEL SERVIDOR],"")</f>
        <v>CARRERA ADMINISTRATIVA</v>
      </c>
      <c r="I290" s="65"/>
      <c r="J290" s="41" t="str">
        <f>IF(Tabla20[[#This Row],[CARRERA]]&lt;&gt;"",Tabla20[[#This Row],[CARRERA]],IF(Tabla20[[#This Row],[Columna1]]&lt;&gt;"",Tabla20[[#This Row],[Columna1]],""))</f>
        <v>CARRERA ADMINISTRATIVA</v>
      </c>
      <c r="K290" s="55" t="str">
        <f>IF(Tabla20[[#This Row],[TIPO]]="Temporales",_xlfn.XLOOKUP(Tabla20[[#This Row],[NOMBRE Y APELLIDO]],TBLFECHAS[NOMBRE Y APELLIDO],TBLFECHAS[DESDE]),"")</f>
        <v/>
      </c>
      <c r="L290" s="55" t="str">
        <f>IF(Tabla20[[#This Row],[TIPO]]="Temporales",_xlfn.XLOOKUP(Tabla20[[#This Row],[NOMBRE Y APELLIDO]],TBLFECHAS[NOMBRE Y APELLIDO],TBLFECHAS[HASTA]),"")</f>
        <v/>
      </c>
      <c r="M290" s="58">
        <v>22000</v>
      </c>
      <c r="N290" s="61">
        <v>0</v>
      </c>
      <c r="O290" s="61">
        <v>668.8</v>
      </c>
      <c r="P290" s="61">
        <v>631.4</v>
      </c>
      <c r="Q290" s="61">
        <f>Tabla20[[#This Row],[sbruto]]-SUM(Tabla20[[#This Row],[ISR]:[AFP]])-Tabla20[[#This Row],[sneto]]</f>
        <v>1081</v>
      </c>
      <c r="R290" s="61">
        <v>19618.8</v>
      </c>
      <c r="S290" s="45" t="str">
        <f>_xlfn.XLOOKUP(Tabla20[[#This Row],[cedula]],TMODELO[Numero Documento],TMODELO[gen])</f>
        <v>F</v>
      </c>
      <c r="T290" s="49" t="str">
        <f>_xlfn.XLOOKUP(Tabla20[[#This Row],[cedula]],TMODELO[Numero Documento],TMODELO[Lugar Funciones Codigo])</f>
        <v>01.83.02</v>
      </c>
    </row>
    <row r="291" spans="1:20">
      <c r="A291" s="57" t="s">
        <v>3113</v>
      </c>
      <c r="B291" s="57" t="s">
        <v>3145</v>
      </c>
      <c r="C291" s="57" t="s">
        <v>3155</v>
      </c>
      <c r="D291" s="57" t="s">
        <v>2317</v>
      </c>
      <c r="E291" s="57" t="str">
        <f>_xlfn.XLOOKUP(Tabla20[[#This Row],[cedula]],TMODELO[Numero Documento],TMODELO[Empleado])</f>
        <v>YOLANDA MARIA AGRAMONTE GARCIA</v>
      </c>
      <c r="F291" s="57" t="s">
        <v>399</v>
      </c>
      <c r="G291" s="57" t="str">
        <f>_xlfn.XLOOKUP(Tabla20[[#This Row],[cedula]],TMODELO[Numero Documento],TMODELO[Lugar Funciones])</f>
        <v>VICEMINISTERIO DE CREATIVIDAD Y FORMACION ARTISTICA</v>
      </c>
      <c r="H291" s="57" t="str">
        <f>_xlfn.XLOOKUP(Tabla20[[#This Row],[cedula]],TCARRERA[CEDULA],TCARRERA[CATEGORIA DEL SERVIDOR],"")</f>
        <v/>
      </c>
      <c r="I291" s="65"/>
      <c r="J291" s="41" t="str">
        <f>IF(Tabla20[[#This Row],[CARRERA]]&lt;&gt;"",Tabla20[[#This Row],[CARRERA]],IF(Tabla20[[#This Row],[Columna1]]&lt;&gt;"",Tabla20[[#This Row],[Columna1]],""))</f>
        <v/>
      </c>
      <c r="K291" s="55" t="str">
        <f>IF(Tabla20[[#This Row],[TIPO]]="Temporales",_xlfn.XLOOKUP(Tabla20[[#This Row],[NOMBRE Y APELLIDO]],TBLFECHAS[NOMBRE Y APELLIDO],TBLFECHAS[DESDE]),"")</f>
        <v/>
      </c>
      <c r="L291" s="55" t="str">
        <f>IF(Tabla20[[#This Row],[TIPO]]="Temporales",_xlfn.XLOOKUP(Tabla20[[#This Row],[NOMBRE Y APELLIDO]],TBLFECHAS[NOMBRE Y APELLIDO],TBLFECHAS[HASTA]),"")</f>
        <v/>
      </c>
      <c r="M291" s="58">
        <v>22000</v>
      </c>
      <c r="N291" s="63">
        <v>0</v>
      </c>
      <c r="O291" s="61">
        <v>668.8</v>
      </c>
      <c r="P291" s="61">
        <v>631.4</v>
      </c>
      <c r="Q291" s="61">
        <f>Tabla20[[#This Row],[sbruto]]-SUM(Tabla20[[#This Row],[ISR]:[AFP]])-Tabla20[[#This Row],[sneto]]</f>
        <v>125</v>
      </c>
      <c r="R291" s="61">
        <v>20574.8</v>
      </c>
      <c r="S291" s="49" t="str">
        <f>_xlfn.XLOOKUP(Tabla20[[#This Row],[cedula]],TMODELO[Numero Documento],TMODELO[gen])</f>
        <v>F</v>
      </c>
      <c r="T291" s="49" t="str">
        <f>_xlfn.XLOOKUP(Tabla20[[#This Row],[cedula]],TMODELO[Numero Documento],TMODELO[Lugar Funciones Codigo])</f>
        <v>01.83.02</v>
      </c>
    </row>
    <row r="292" spans="1:20">
      <c r="A292" s="57" t="s">
        <v>3113</v>
      </c>
      <c r="B292" s="57" t="s">
        <v>3145</v>
      </c>
      <c r="C292" s="57" t="s">
        <v>3155</v>
      </c>
      <c r="D292" s="57" t="s">
        <v>2288</v>
      </c>
      <c r="E292" s="57" t="str">
        <f>_xlfn.XLOOKUP(Tabla20[[#This Row],[cedula]],TMODELO[Numero Documento],TMODELO[Empleado])</f>
        <v>SENIA NEREYDA PEÑA RODRIGUEZ</v>
      </c>
      <c r="F292" s="57" t="s">
        <v>316</v>
      </c>
      <c r="G292" s="57" t="str">
        <f>_xlfn.XLOOKUP(Tabla20[[#This Row],[cedula]],TMODELO[Numero Documento],TMODELO[Lugar Funciones])</f>
        <v>VICEMINISTERIO DE CREATIVIDAD Y FORMACION ARTISTICA</v>
      </c>
      <c r="H292" s="57" t="str">
        <f>_xlfn.XLOOKUP(Tabla20[[#This Row],[cedula]],TCARRERA[CEDULA],TCARRERA[CATEGORIA DEL SERVIDOR],"")</f>
        <v/>
      </c>
      <c r="I292" s="65"/>
      <c r="J292" s="41" t="str">
        <f>IF(Tabla20[[#This Row],[CARRERA]]&lt;&gt;"",Tabla20[[#This Row],[CARRERA]],IF(Tabla20[[#This Row],[Columna1]]&lt;&gt;"",Tabla20[[#This Row],[Columna1]],""))</f>
        <v/>
      </c>
      <c r="K292" s="55" t="str">
        <f>IF(Tabla20[[#This Row],[TIPO]]="Temporales",_xlfn.XLOOKUP(Tabla20[[#This Row],[NOMBRE Y APELLIDO]],TBLFECHAS[NOMBRE Y APELLIDO],TBLFECHAS[DESDE]),"")</f>
        <v/>
      </c>
      <c r="L292" s="55" t="str">
        <f>IF(Tabla20[[#This Row],[TIPO]]="Temporales",_xlfn.XLOOKUP(Tabla20[[#This Row],[NOMBRE Y APELLIDO]],TBLFECHAS[NOMBRE Y APELLIDO],TBLFECHAS[HASTA]),"")</f>
        <v/>
      </c>
      <c r="M292" s="58">
        <v>19800</v>
      </c>
      <c r="N292" s="63">
        <v>0</v>
      </c>
      <c r="O292" s="59">
        <v>601.91999999999996</v>
      </c>
      <c r="P292" s="59">
        <v>568.26</v>
      </c>
      <c r="Q292" s="59">
        <f>Tabla20[[#This Row],[sbruto]]-SUM(Tabla20[[#This Row],[ISR]:[AFP]])-Tabla20[[#This Row],[sneto]]</f>
        <v>25</v>
      </c>
      <c r="R292" s="59">
        <v>18604.82</v>
      </c>
      <c r="S292" s="45" t="str">
        <f>_xlfn.XLOOKUP(Tabla20[[#This Row],[cedula]],TMODELO[Numero Documento],TMODELO[gen])</f>
        <v>F</v>
      </c>
      <c r="T292" s="49" t="str">
        <f>_xlfn.XLOOKUP(Tabla20[[#This Row],[cedula]],TMODELO[Numero Documento],TMODELO[Lugar Funciones Codigo])</f>
        <v>01.83.02</v>
      </c>
    </row>
    <row r="293" spans="1:20">
      <c r="A293" s="57" t="s">
        <v>3113</v>
      </c>
      <c r="B293" s="57" t="s">
        <v>3145</v>
      </c>
      <c r="C293" s="57" t="s">
        <v>3155</v>
      </c>
      <c r="D293" s="57" t="s">
        <v>2257</v>
      </c>
      <c r="E293" s="57" t="str">
        <f>_xlfn.XLOOKUP(Tabla20[[#This Row],[cedula]],TMODELO[Numero Documento],TMODELO[Empleado])</f>
        <v>RAFAEL CRISTOBAL QUEZADA SUERO</v>
      </c>
      <c r="F293" s="57" t="s">
        <v>27</v>
      </c>
      <c r="G293" s="57" t="str">
        <f>_xlfn.XLOOKUP(Tabla20[[#This Row],[cedula]],TMODELO[Numero Documento],TMODELO[Lugar Funciones])</f>
        <v>VICEMINISTERIO DE CREATIVIDAD Y FORMACION ARTISTICA</v>
      </c>
      <c r="H293" s="57" t="str">
        <f>_xlfn.XLOOKUP(Tabla20[[#This Row],[cedula]],TCARRERA[CEDULA],TCARRERA[CATEGORIA DEL SERVIDOR],"")</f>
        <v/>
      </c>
      <c r="I293" s="65"/>
      <c r="J293" s="41" t="str">
        <f>IF(Tabla20[[#This Row],[CARRERA]]&lt;&gt;"",Tabla20[[#This Row],[CARRERA]],IF(Tabla20[[#This Row],[Columna1]]&lt;&gt;"",Tabla20[[#This Row],[Columna1]],""))</f>
        <v/>
      </c>
      <c r="K293" s="55" t="str">
        <f>IF(Tabla20[[#This Row],[TIPO]]="Temporales",_xlfn.XLOOKUP(Tabla20[[#This Row],[NOMBRE Y APELLIDO]],TBLFECHAS[NOMBRE Y APELLIDO],TBLFECHAS[DESDE]),"")</f>
        <v/>
      </c>
      <c r="L293" s="55" t="str">
        <f>IF(Tabla20[[#This Row],[TIPO]]="Temporales",_xlfn.XLOOKUP(Tabla20[[#This Row],[NOMBRE Y APELLIDO]],TBLFECHAS[NOMBRE Y APELLIDO],TBLFECHAS[HASTA]),"")</f>
        <v/>
      </c>
      <c r="M293" s="58">
        <v>16500</v>
      </c>
      <c r="N293" s="60">
        <v>0</v>
      </c>
      <c r="O293" s="59">
        <v>501.6</v>
      </c>
      <c r="P293" s="59">
        <v>473.55</v>
      </c>
      <c r="Q293" s="59">
        <f>Tabla20[[#This Row],[sbruto]]-SUM(Tabla20[[#This Row],[ISR]:[AFP]])-Tabla20[[#This Row],[sneto]]</f>
        <v>25</v>
      </c>
      <c r="R293" s="59">
        <v>15499.85</v>
      </c>
      <c r="S293" s="48" t="str">
        <f>_xlfn.XLOOKUP(Tabla20[[#This Row],[cedula]],TMODELO[Numero Documento],TMODELO[gen])</f>
        <v>M</v>
      </c>
      <c r="T293" s="49" t="str">
        <f>_xlfn.XLOOKUP(Tabla20[[#This Row],[cedula]],TMODELO[Numero Documento],TMODELO[Lugar Funciones Codigo])</f>
        <v>01.83.02</v>
      </c>
    </row>
    <row r="294" spans="1:20">
      <c r="A294" s="57" t="s">
        <v>3113</v>
      </c>
      <c r="B294" s="57" t="s">
        <v>3145</v>
      </c>
      <c r="C294" s="57" t="s">
        <v>3155</v>
      </c>
      <c r="D294" s="57" t="s">
        <v>2232</v>
      </c>
      <c r="E294" s="57" t="str">
        <f>_xlfn.XLOOKUP(Tabla20[[#This Row],[cedula]],TMODELO[Numero Documento],TMODELO[Empleado])</f>
        <v>NATANAEL DE LA CRUZ VASQUEZ</v>
      </c>
      <c r="F294" s="57" t="s">
        <v>104</v>
      </c>
      <c r="G294" s="57" t="str">
        <f>_xlfn.XLOOKUP(Tabla20[[#This Row],[cedula]],TMODELO[Numero Documento],TMODELO[Lugar Funciones])</f>
        <v>VICEMINISTERIO DE CREATIVIDAD Y FORMACION ARTISTICA</v>
      </c>
      <c r="H294" s="57" t="str">
        <f>_xlfn.XLOOKUP(Tabla20[[#This Row],[cedula]],TCARRERA[CEDULA],TCARRERA[CATEGORIA DEL SERVIDOR],"")</f>
        <v/>
      </c>
      <c r="I294" s="65"/>
      <c r="J294" s="41" t="str">
        <f>IF(Tabla20[[#This Row],[CARRERA]]&lt;&gt;"",Tabla20[[#This Row],[CARRERA]],IF(Tabla20[[#This Row],[Columna1]]&lt;&gt;"",Tabla20[[#This Row],[Columna1]],""))</f>
        <v/>
      </c>
      <c r="K294" s="55" t="str">
        <f>IF(Tabla20[[#This Row],[TIPO]]="Temporales",_xlfn.XLOOKUP(Tabla20[[#This Row],[NOMBRE Y APELLIDO]],TBLFECHAS[NOMBRE Y APELLIDO],TBLFECHAS[DESDE]),"")</f>
        <v/>
      </c>
      <c r="L294" s="55" t="str">
        <f>IF(Tabla20[[#This Row],[TIPO]]="Temporales",_xlfn.XLOOKUP(Tabla20[[#This Row],[NOMBRE Y APELLIDO]],TBLFECHAS[NOMBRE Y APELLIDO],TBLFECHAS[HASTA]),"")</f>
        <v/>
      </c>
      <c r="M294" s="58">
        <v>16500</v>
      </c>
      <c r="N294" s="63">
        <v>0</v>
      </c>
      <c r="O294" s="61">
        <v>501.6</v>
      </c>
      <c r="P294" s="61">
        <v>473.55</v>
      </c>
      <c r="Q294" s="61">
        <f>Tabla20[[#This Row],[sbruto]]-SUM(Tabla20[[#This Row],[ISR]:[AFP]])-Tabla20[[#This Row],[sneto]]</f>
        <v>25</v>
      </c>
      <c r="R294" s="61">
        <v>15499.85</v>
      </c>
      <c r="S294" s="45" t="str">
        <f>_xlfn.XLOOKUP(Tabla20[[#This Row],[cedula]],TMODELO[Numero Documento],TMODELO[gen])</f>
        <v>M</v>
      </c>
      <c r="T294" s="49" t="str">
        <f>_xlfn.XLOOKUP(Tabla20[[#This Row],[cedula]],TMODELO[Numero Documento],TMODELO[Lugar Funciones Codigo])</f>
        <v>01.83.02</v>
      </c>
    </row>
    <row r="295" spans="1:20">
      <c r="A295" s="57" t="s">
        <v>3113</v>
      </c>
      <c r="B295" s="57" t="s">
        <v>3145</v>
      </c>
      <c r="C295" s="57" t="s">
        <v>3155</v>
      </c>
      <c r="D295" s="57" t="s">
        <v>2211</v>
      </c>
      <c r="E295" s="57" t="str">
        <f>_xlfn.XLOOKUP(Tabla20[[#This Row],[cedula]],TMODELO[Numero Documento],TMODELO[Empleado])</f>
        <v>MARCO STEFANO GIPPONI</v>
      </c>
      <c r="F295" s="57" t="s">
        <v>77</v>
      </c>
      <c r="G295" s="57" t="str">
        <f>_xlfn.XLOOKUP(Tabla20[[#This Row],[cedula]],TMODELO[Numero Documento],TMODELO[Lugar Funciones])</f>
        <v>VICEMINISTERIO DE CREATIVIDAD Y FORMACION ARTISTICA</v>
      </c>
      <c r="H295" s="57" t="str">
        <f>_xlfn.XLOOKUP(Tabla20[[#This Row],[cedula]],TCARRERA[CEDULA],TCARRERA[CATEGORIA DEL SERVIDOR],"")</f>
        <v/>
      </c>
      <c r="I295" s="65"/>
      <c r="J295" s="41" t="str">
        <f>IF(Tabla20[[#This Row],[CARRERA]]&lt;&gt;"",Tabla20[[#This Row],[CARRERA]],IF(Tabla20[[#This Row],[Columna1]]&lt;&gt;"",Tabla20[[#This Row],[Columna1]],""))</f>
        <v/>
      </c>
      <c r="K295" s="55" t="str">
        <f>IF(Tabla20[[#This Row],[TIPO]]="Temporales",_xlfn.XLOOKUP(Tabla20[[#This Row],[NOMBRE Y APELLIDO]],TBLFECHAS[NOMBRE Y APELLIDO],TBLFECHAS[DESDE]),"")</f>
        <v/>
      </c>
      <c r="L295" s="55" t="str">
        <f>IF(Tabla20[[#This Row],[TIPO]]="Temporales",_xlfn.XLOOKUP(Tabla20[[#This Row],[NOMBRE Y APELLIDO]],TBLFECHAS[NOMBRE Y APELLIDO],TBLFECHAS[HASTA]),"")</f>
        <v/>
      </c>
      <c r="M295" s="58">
        <v>16500</v>
      </c>
      <c r="N295" s="62">
        <v>0</v>
      </c>
      <c r="O295" s="59">
        <v>501.6</v>
      </c>
      <c r="P295" s="59">
        <v>473.55</v>
      </c>
      <c r="Q295" s="59">
        <f>Tabla20[[#This Row],[sbruto]]-SUM(Tabla20[[#This Row],[ISR]:[AFP]])-Tabla20[[#This Row],[sneto]]</f>
        <v>25</v>
      </c>
      <c r="R295" s="59">
        <v>15499.85</v>
      </c>
      <c r="S295" s="45" t="str">
        <f>_xlfn.XLOOKUP(Tabla20[[#This Row],[cedula]],TMODELO[Numero Documento],TMODELO[gen])</f>
        <v>M</v>
      </c>
      <c r="T295" s="49" t="str">
        <f>_xlfn.XLOOKUP(Tabla20[[#This Row],[cedula]],TMODELO[Numero Documento],TMODELO[Lugar Funciones Codigo])</f>
        <v>01.83.02</v>
      </c>
    </row>
    <row r="296" spans="1:20">
      <c r="A296" s="57" t="s">
        <v>3113</v>
      </c>
      <c r="B296" s="57" t="s">
        <v>3145</v>
      </c>
      <c r="C296" s="57" t="s">
        <v>3155</v>
      </c>
      <c r="D296" s="57" t="s">
        <v>2045</v>
      </c>
      <c r="E296" s="57" t="str">
        <f>_xlfn.XLOOKUP(Tabla20[[#This Row],[cedula]],TMODELO[Numero Documento],TMODELO[Empleado])</f>
        <v>AIDA FELIZ CUELLO</v>
      </c>
      <c r="F296" s="57" t="s">
        <v>8</v>
      </c>
      <c r="G296" s="57" t="str">
        <f>_xlfn.XLOOKUP(Tabla20[[#This Row],[cedula]],TMODELO[Numero Documento],TMODELO[Lugar Funciones])</f>
        <v>VICEMINISTERIO DE CREATIVIDAD Y FORMACION ARTISTICA</v>
      </c>
      <c r="H296" s="57" t="str">
        <f>_xlfn.XLOOKUP(Tabla20[[#This Row],[cedula]],TCARRERA[CEDULA],TCARRERA[CATEGORIA DEL SERVIDOR],"")</f>
        <v/>
      </c>
      <c r="I296" s="65"/>
      <c r="J296" s="41" t="str">
        <f>IF(Tabla20[[#This Row],[CARRERA]]&lt;&gt;"",Tabla20[[#This Row],[CARRERA]],IF(Tabla20[[#This Row],[Columna1]]&lt;&gt;"",Tabla20[[#This Row],[Columna1]],""))</f>
        <v/>
      </c>
      <c r="K296" s="55" t="str">
        <f>IF(Tabla20[[#This Row],[TIPO]]="Temporales",_xlfn.XLOOKUP(Tabla20[[#This Row],[NOMBRE Y APELLIDO]],TBLFECHAS[NOMBRE Y APELLIDO],TBLFECHAS[DESDE]),"")</f>
        <v/>
      </c>
      <c r="L296" s="55" t="str">
        <f>IF(Tabla20[[#This Row],[TIPO]]="Temporales",_xlfn.XLOOKUP(Tabla20[[#This Row],[NOMBRE Y APELLIDO]],TBLFECHAS[NOMBRE Y APELLIDO],TBLFECHAS[HASTA]),"")</f>
        <v/>
      </c>
      <c r="M296" s="58">
        <v>15000</v>
      </c>
      <c r="N296" s="63">
        <v>0</v>
      </c>
      <c r="O296" s="61">
        <v>456</v>
      </c>
      <c r="P296" s="61">
        <v>430.5</v>
      </c>
      <c r="Q296" s="61">
        <f>Tabla20[[#This Row],[sbruto]]-SUM(Tabla20[[#This Row],[ISR]:[AFP]])-Tabla20[[#This Row],[sneto]]</f>
        <v>25</v>
      </c>
      <c r="R296" s="61">
        <v>14088.5</v>
      </c>
      <c r="S296" s="45" t="str">
        <f>_xlfn.XLOOKUP(Tabla20[[#This Row],[cedula]],TMODELO[Numero Documento],TMODELO[gen])</f>
        <v>F</v>
      </c>
      <c r="T296" s="49" t="str">
        <f>_xlfn.XLOOKUP(Tabla20[[#This Row],[cedula]],TMODELO[Numero Documento],TMODELO[Lugar Funciones Codigo])</f>
        <v>01.83.02</v>
      </c>
    </row>
    <row r="297" spans="1:20">
      <c r="A297" s="57" t="s">
        <v>3113</v>
      </c>
      <c r="B297" s="57" t="s">
        <v>3145</v>
      </c>
      <c r="C297" s="57" t="s">
        <v>3155</v>
      </c>
      <c r="D297" s="57" t="s">
        <v>2152</v>
      </c>
      <c r="E297" s="57" t="str">
        <f>_xlfn.XLOOKUP(Tabla20[[#This Row],[cedula]],TMODELO[Numero Documento],TMODELO[Empleado])</f>
        <v>ISAAC DE JESUS INOA SANTANA</v>
      </c>
      <c r="F297" s="57" t="s">
        <v>113</v>
      </c>
      <c r="G297" s="57" t="str">
        <f>_xlfn.XLOOKUP(Tabla20[[#This Row],[cedula]],TMODELO[Numero Documento],TMODELO[Lugar Funciones])</f>
        <v>VICEMINISTERIO DE CREATIVIDAD Y FORMACION ARTISTICA</v>
      </c>
      <c r="H297" s="57" t="str">
        <f>_xlfn.XLOOKUP(Tabla20[[#This Row],[cedula]],TCARRERA[CEDULA],TCARRERA[CATEGORIA DEL SERVIDOR],"")</f>
        <v/>
      </c>
      <c r="I297" s="65"/>
      <c r="J297" s="50" t="str">
        <f>IF(Tabla20[[#This Row],[CARRERA]]&lt;&gt;"",Tabla20[[#This Row],[CARRERA]],IF(Tabla20[[#This Row],[Columna1]]&lt;&gt;"",Tabla20[[#This Row],[Columna1]],""))</f>
        <v/>
      </c>
      <c r="K297" s="54" t="str">
        <f>IF(Tabla20[[#This Row],[TIPO]]="Temporales",_xlfn.XLOOKUP(Tabla20[[#This Row],[NOMBRE Y APELLIDO]],TBLFECHAS[NOMBRE Y APELLIDO],TBLFECHAS[DESDE]),"")</f>
        <v/>
      </c>
      <c r="L297" s="54" t="str">
        <f>IF(Tabla20[[#This Row],[TIPO]]="Temporales",_xlfn.XLOOKUP(Tabla20[[#This Row],[NOMBRE Y APELLIDO]],TBLFECHAS[NOMBRE Y APELLIDO],TBLFECHAS[HASTA]),"")</f>
        <v/>
      </c>
      <c r="M297" s="58">
        <v>14300</v>
      </c>
      <c r="N297" s="60">
        <v>0</v>
      </c>
      <c r="O297" s="59">
        <v>434.72</v>
      </c>
      <c r="P297" s="59">
        <v>410.41</v>
      </c>
      <c r="Q297" s="59">
        <f>Tabla20[[#This Row],[sbruto]]-SUM(Tabla20[[#This Row],[ISR]:[AFP]])-Tabla20[[#This Row],[sneto]]</f>
        <v>24.999999999998181</v>
      </c>
      <c r="R297" s="59">
        <v>13429.87</v>
      </c>
      <c r="S297" s="45" t="str">
        <f>_xlfn.XLOOKUP(Tabla20[[#This Row],[cedula]],TMODELO[Numero Documento],TMODELO[gen])</f>
        <v>M</v>
      </c>
      <c r="T297" s="49" t="str">
        <f>_xlfn.XLOOKUP(Tabla20[[#This Row],[cedula]],TMODELO[Numero Documento],TMODELO[Lugar Funciones Codigo])</f>
        <v>01.83.02</v>
      </c>
    </row>
    <row r="298" spans="1:20">
      <c r="A298" s="57" t="s">
        <v>3113</v>
      </c>
      <c r="B298" s="57" t="s">
        <v>3145</v>
      </c>
      <c r="C298" s="57" t="s">
        <v>3155</v>
      </c>
      <c r="D298" s="57" t="s">
        <v>2115</v>
      </c>
      <c r="E298" s="57" t="str">
        <f>_xlfn.XLOOKUP(Tabla20[[#This Row],[cedula]],TMODELO[Numero Documento],TMODELO[Empleado])</f>
        <v>FEDERICO ANTONIO TORIBIO LEONARDO</v>
      </c>
      <c r="F298" s="57" t="s">
        <v>113</v>
      </c>
      <c r="G298" s="57" t="str">
        <f>_xlfn.XLOOKUP(Tabla20[[#This Row],[cedula]],TMODELO[Numero Documento],TMODELO[Lugar Funciones])</f>
        <v>VICEMINISTERIO DE CREATIVIDAD Y FORMACION ARTISTICA</v>
      </c>
      <c r="H298" s="57" t="str">
        <f>_xlfn.XLOOKUP(Tabla20[[#This Row],[cedula]],TCARRERA[CEDULA],TCARRERA[CATEGORIA DEL SERVIDOR],"")</f>
        <v/>
      </c>
      <c r="I298" s="65"/>
      <c r="J298" s="41" t="str">
        <f>IF(Tabla20[[#This Row],[CARRERA]]&lt;&gt;"",Tabla20[[#This Row],[CARRERA]],IF(Tabla20[[#This Row],[Columna1]]&lt;&gt;"",Tabla20[[#This Row],[Columna1]],""))</f>
        <v/>
      </c>
      <c r="K298" s="55" t="str">
        <f>IF(Tabla20[[#This Row],[TIPO]]="Temporales",_xlfn.XLOOKUP(Tabla20[[#This Row],[NOMBRE Y APELLIDO]],TBLFECHAS[NOMBRE Y APELLIDO],TBLFECHAS[DESDE]),"")</f>
        <v/>
      </c>
      <c r="L298" s="55" t="str">
        <f>IF(Tabla20[[#This Row],[TIPO]]="Temporales",_xlfn.XLOOKUP(Tabla20[[#This Row],[NOMBRE Y APELLIDO]],TBLFECHAS[NOMBRE Y APELLIDO],TBLFECHAS[HASTA]),"")</f>
        <v/>
      </c>
      <c r="M298" s="58">
        <v>14300</v>
      </c>
      <c r="N298" s="63">
        <v>0</v>
      </c>
      <c r="O298" s="59">
        <v>434.72</v>
      </c>
      <c r="P298" s="59">
        <v>410.41</v>
      </c>
      <c r="Q298" s="59">
        <f>Tabla20[[#This Row],[sbruto]]-SUM(Tabla20[[#This Row],[ISR]:[AFP]])-Tabla20[[#This Row],[sneto]]</f>
        <v>24.999999999998181</v>
      </c>
      <c r="R298" s="59">
        <v>13429.87</v>
      </c>
      <c r="S298" s="45" t="str">
        <f>_xlfn.XLOOKUP(Tabla20[[#This Row],[cedula]],TMODELO[Numero Documento],TMODELO[gen])</f>
        <v>M</v>
      </c>
      <c r="T298" s="49" t="str">
        <f>_xlfn.XLOOKUP(Tabla20[[#This Row],[cedula]],TMODELO[Numero Documento],TMODELO[Lugar Funciones Codigo])</f>
        <v>01.83.02</v>
      </c>
    </row>
    <row r="299" spans="1:20">
      <c r="A299" s="57" t="s">
        <v>3113</v>
      </c>
      <c r="B299" s="57" t="s">
        <v>3145</v>
      </c>
      <c r="C299" s="57" t="s">
        <v>3155</v>
      </c>
      <c r="D299" s="57" t="s">
        <v>2107</v>
      </c>
      <c r="E299" s="57" t="str">
        <f>_xlfn.XLOOKUP(Tabla20[[#This Row],[cedula]],TMODELO[Numero Documento],TMODELO[Empleado])</f>
        <v>ELENIS ALTAGRACIA HEREDIA LOPEZ</v>
      </c>
      <c r="F299" s="57" t="s">
        <v>113</v>
      </c>
      <c r="G299" s="57" t="str">
        <f>_xlfn.XLOOKUP(Tabla20[[#This Row],[cedula]],TMODELO[Numero Documento],TMODELO[Lugar Funciones])</f>
        <v>VICEMINISTERIO DE CREATIVIDAD Y FORMACION ARTISTICA</v>
      </c>
      <c r="H299" s="57" t="str">
        <f>_xlfn.XLOOKUP(Tabla20[[#This Row],[cedula]],TCARRERA[CEDULA],TCARRERA[CATEGORIA DEL SERVIDOR],"")</f>
        <v/>
      </c>
      <c r="I299" s="65"/>
      <c r="J299" s="41" t="str">
        <f>IF(Tabla20[[#This Row],[CARRERA]]&lt;&gt;"",Tabla20[[#This Row],[CARRERA]],IF(Tabla20[[#This Row],[Columna1]]&lt;&gt;"",Tabla20[[#This Row],[Columna1]],""))</f>
        <v/>
      </c>
      <c r="K299" s="55" t="str">
        <f>IF(Tabla20[[#This Row],[TIPO]]="Temporales",_xlfn.XLOOKUP(Tabla20[[#This Row],[NOMBRE Y APELLIDO]],TBLFECHAS[NOMBRE Y APELLIDO],TBLFECHAS[DESDE]),"")</f>
        <v/>
      </c>
      <c r="L299" s="55" t="str">
        <f>IF(Tabla20[[#This Row],[TIPO]]="Temporales",_xlfn.XLOOKUP(Tabla20[[#This Row],[NOMBRE Y APELLIDO]],TBLFECHAS[NOMBRE Y APELLIDO],TBLFECHAS[HASTA]),"")</f>
        <v/>
      </c>
      <c r="M299" s="58">
        <v>13200</v>
      </c>
      <c r="N299" s="62">
        <v>0</v>
      </c>
      <c r="O299" s="61">
        <v>401.28</v>
      </c>
      <c r="P299" s="61">
        <v>378.84</v>
      </c>
      <c r="Q299" s="61">
        <f>Tabla20[[#This Row],[sbruto]]-SUM(Tabla20[[#This Row],[ISR]:[AFP]])-Tabla20[[#This Row],[sneto]]</f>
        <v>2571.0000000000018</v>
      </c>
      <c r="R299" s="61">
        <v>9848.8799999999992</v>
      </c>
      <c r="S299" s="45" t="str">
        <f>_xlfn.XLOOKUP(Tabla20[[#This Row],[cedula]],TMODELO[Numero Documento],TMODELO[gen])</f>
        <v>F</v>
      </c>
      <c r="T299" s="49" t="str">
        <f>_xlfn.XLOOKUP(Tabla20[[#This Row],[cedula]],TMODELO[Numero Documento],TMODELO[Lugar Funciones Codigo])</f>
        <v>01.83.02</v>
      </c>
    </row>
    <row r="300" spans="1:20">
      <c r="A300" s="57" t="s">
        <v>3113</v>
      </c>
      <c r="B300" s="57" t="s">
        <v>3145</v>
      </c>
      <c r="C300" s="57" t="s">
        <v>3155</v>
      </c>
      <c r="D300" s="57" t="s">
        <v>2166</v>
      </c>
      <c r="E300" s="57" t="str">
        <f>_xlfn.XLOOKUP(Tabla20[[#This Row],[cedula]],TMODELO[Numero Documento],TMODELO[Empleado])</f>
        <v>JOSE FRANCISCO HOLGUIN PEÑA</v>
      </c>
      <c r="F300" s="57" t="s">
        <v>77</v>
      </c>
      <c r="G300" s="57" t="str">
        <f>_xlfn.XLOOKUP(Tabla20[[#This Row],[cedula]],TMODELO[Numero Documento],TMODELO[Lugar Funciones])</f>
        <v>VICEMINISTERIO DE CREATIVIDAD Y FORMACION ARTISTICA</v>
      </c>
      <c r="H300" s="57" t="str">
        <f>_xlfn.XLOOKUP(Tabla20[[#This Row],[cedula]],TCARRERA[CEDULA],TCARRERA[CATEGORIA DEL SERVIDOR],"")</f>
        <v/>
      </c>
      <c r="I300" s="65"/>
      <c r="J300" s="41" t="str">
        <f>IF(Tabla20[[#This Row],[CARRERA]]&lt;&gt;"",Tabla20[[#This Row],[CARRERA]],IF(Tabla20[[#This Row],[Columna1]]&lt;&gt;"",Tabla20[[#This Row],[Columna1]],""))</f>
        <v/>
      </c>
      <c r="K300" s="55" t="str">
        <f>IF(Tabla20[[#This Row],[TIPO]]="Temporales",_xlfn.XLOOKUP(Tabla20[[#This Row],[NOMBRE Y APELLIDO]],TBLFECHAS[NOMBRE Y APELLIDO],TBLFECHAS[DESDE]),"")</f>
        <v/>
      </c>
      <c r="L300" s="55" t="str">
        <f>IF(Tabla20[[#This Row],[TIPO]]="Temporales",_xlfn.XLOOKUP(Tabla20[[#This Row],[NOMBRE Y APELLIDO]],TBLFECHAS[NOMBRE Y APELLIDO],TBLFECHAS[HASTA]),"")</f>
        <v/>
      </c>
      <c r="M300" s="58">
        <v>13200</v>
      </c>
      <c r="N300" s="62">
        <v>0</v>
      </c>
      <c r="O300" s="59">
        <v>401.28</v>
      </c>
      <c r="P300" s="59">
        <v>378.84</v>
      </c>
      <c r="Q300" s="59">
        <f>Tabla20[[#This Row],[sbruto]]-SUM(Tabla20[[#This Row],[ISR]:[AFP]])-Tabla20[[#This Row],[sneto]]</f>
        <v>25.000000000001819</v>
      </c>
      <c r="R300" s="59">
        <v>12394.88</v>
      </c>
      <c r="S300" s="45" t="str">
        <f>_xlfn.XLOOKUP(Tabla20[[#This Row],[cedula]],TMODELO[Numero Documento],TMODELO[gen])</f>
        <v>M</v>
      </c>
      <c r="T300" s="49" t="str">
        <f>_xlfn.XLOOKUP(Tabla20[[#This Row],[cedula]],TMODELO[Numero Documento],TMODELO[Lugar Funciones Codigo])</f>
        <v>01.83.02</v>
      </c>
    </row>
    <row r="301" spans="1:20">
      <c r="A301" s="57" t="s">
        <v>3113</v>
      </c>
      <c r="B301" s="57" t="s">
        <v>3145</v>
      </c>
      <c r="C301" s="57" t="s">
        <v>3155</v>
      </c>
      <c r="D301" s="57" t="s">
        <v>2315</v>
      </c>
      <c r="E301" s="57" t="str">
        <f>_xlfn.XLOOKUP(Tabla20[[#This Row],[cedula]],TMODELO[Numero Documento],TMODELO[Empleado])</f>
        <v>YESSELENNY MARTE PEREZ</v>
      </c>
      <c r="F301" s="57" t="s">
        <v>77</v>
      </c>
      <c r="G301" s="57" t="str">
        <f>_xlfn.XLOOKUP(Tabla20[[#This Row],[cedula]],TMODELO[Numero Documento],TMODELO[Lugar Funciones])</f>
        <v>VICEMINISTERIO DE CREATIVIDAD Y FORMACION ARTISTICA</v>
      </c>
      <c r="H301" s="57" t="str">
        <f>_xlfn.XLOOKUP(Tabla20[[#This Row],[cedula]],TCARRERA[CEDULA],TCARRERA[CATEGORIA DEL SERVIDOR],"")</f>
        <v/>
      </c>
      <c r="I301" s="65"/>
      <c r="J301" s="41" t="str">
        <f>IF(Tabla20[[#This Row],[CARRERA]]&lt;&gt;"",Tabla20[[#This Row],[CARRERA]],IF(Tabla20[[#This Row],[Columna1]]&lt;&gt;"",Tabla20[[#This Row],[Columna1]],""))</f>
        <v/>
      </c>
      <c r="K301" s="55" t="str">
        <f>IF(Tabla20[[#This Row],[TIPO]]="Temporales",_xlfn.XLOOKUP(Tabla20[[#This Row],[NOMBRE Y APELLIDO]],TBLFECHAS[NOMBRE Y APELLIDO],TBLFECHAS[DESDE]),"")</f>
        <v/>
      </c>
      <c r="L301" s="55" t="str">
        <f>IF(Tabla20[[#This Row],[TIPO]]="Temporales",_xlfn.XLOOKUP(Tabla20[[#This Row],[NOMBRE Y APELLIDO]],TBLFECHAS[NOMBRE Y APELLIDO],TBLFECHAS[HASTA]),"")</f>
        <v/>
      </c>
      <c r="M301" s="58">
        <v>12375</v>
      </c>
      <c r="N301" s="63">
        <v>0</v>
      </c>
      <c r="O301" s="61">
        <v>376.2</v>
      </c>
      <c r="P301" s="61">
        <v>355.16</v>
      </c>
      <c r="Q301" s="61">
        <f>Tabla20[[#This Row],[sbruto]]-SUM(Tabla20[[#This Row],[ISR]:[AFP]])-Tabla20[[#This Row],[sneto]]</f>
        <v>25</v>
      </c>
      <c r="R301" s="61">
        <v>11618.64</v>
      </c>
      <c r="S301" s="45" t="str">
        <f>_xlfn.XLOOKUP(Tabla20[[#This Row],[cedula]],TMODELO[Numero Documento],TMODELO[gen])</f>
        <v>F</v>
      </c>
      <c r="T301" s="49" t="str">
        <f>_xlfn.XLOOKUP(Tabla20[[#This Row],[cedula]],TMODELO[Numero Documento],TMODELO[Lugar Funciones Codigo])</f>
        <v>01.83.02</v>
      </c>
    </row>
    <row r="302" spans="1:20">
      <c r="A302" s="57" t="s">
        <v>3113</v>
      </c>
      <c r="B302" s="57" t="s">
        <v>3145</v>
      </c>
      <c r="C302" s="57" t="s">
        <v>3155</v>
      </c>
      <c r="D302" s="57" t="s">
        <v>2091</v>
      </c>
      <c r="E302" s="57" t="str">
        <f>_xlfn.XLOOKUP(Tabla20[[#This Row],[cedula]],TMODELO[Numero Documento],TMODELO[Empleado])</f>
        <v>DANIA ANTONIA GONZALEZ MARTE</v>
      </c>
      <c r="F302" s="57" t="s">
        <v>77</v>
      </c>
      <c r="G302" s="57" t="str">
        <f>_xlfn.XLOOKUP(Tabla20[[#This Row],[cedula]],TMODELO[Numero Documento],TMODELO[Lugar Funciones])</f>
        <v>VICEMINISTERIO DE CREATIVIDAD Y FORMACION ARTISTICA</v>
      </c>
      <c r="H302" s="57" t="str">
        <f>_xlfn.XLOOKUP(Tabla20[[#This Row],[cedula]],TCARRERA[CEDULA],TCARRERA[CATEGORIA DEL SERVIDOR],"")</f>
        <v/>
      </c>
      <c r="I302" s="65"/>
      <c r="J302" s="41" t="str">
        <f>IF(Tabla20[[#This Row],[CARRERA]]&lt;&gt;"",Tabla20[[#This Row],[CARRERA]],IF(Tabla20[[#This Row],[Columna1]]&lt;&gt;"",Tabla20[[#This Row],[Columna1]],""))</f>
        <v/>
      </c>
      <c r="K302" s="55" t="str">
        <f>IF(Tabla20[[#This Row],[TIPO]]="Temporales",_xlfn.XLOOKUP(Tabla20[[#This Row],[NOMBRE Y APELLIDO]],TBLFECHAS[NOMBRE Y APELLIDO],TBLFECHAS[DESDE]),"")</f>
        <v/>
      </c>
      <c r="L302" s="55" t="str">
        <f>IF(Tabla20[[#This Row],[TIPO]]="Temporales",_xlfn.XLOOKUP(Tabla20[[#This Row],[NOMBRE Y APELLIDO]],TBLFECHAS[NOMBRE Y APELLIDO],TBLFECHAS[HASTA]),"")</f>
        <v/>
      </c>
      <c r="M302" s="58">
        <v>12320</v>
      </c>
      <c r="N302" s="61">
        <v>0</v>
      </c>
      <c r="O302" s="59">
        <v>374.53</v>
      </c>
      <c r="P302" s="59">
        <v>353.58</v>
      </c>
      <c r="Q302" s="59">
        <f>Tabla20[[#This Row],[sbruto]]-SUM(Tabla20[[#This Row],[ISR]:[AFP]])-Tabla20[[#This Row],[sneto]]</f>
        <v>8234.7199999999993</v>
      </c>
      <c r="R302" s="59">
        <v>3357.17</v>
      </c>
      <c r="S302" s="45" t="str">
        <f>_xlfn.XLOOKUP(Tabla20[[#This Row],[cedula]],TMODELO[Numero Documento],TMODELO[gen])</f>
        <v>F</v>
      </c>
      <c r="T302" s="49" t="str">
        <f>_xlfn.XLOOKUP(Tabla20[[#This Row],[cedula]],TMODELO[Numero Documento],TMODELO[Lugar Funciones Codigo])</f>
        <v>01.83.02</v>
      </c>
    </row>
    <row r="303" spans="1:20">
      <c r="A303" s="57" t="s">
        <v>3113</v>
      </c>
      <c r="B303" s="57" t="s">
        <v>3145</v>
      </c>
      <c r="C303" s="57" t="s">
        <v>3155</v>
      </c>
      <c r="D303" s="57" t="s">
        <v>2227</v>
      </c>
      <c r="E303" s="57" t="str">
        <f>_xlfn.XLOOKUP(Tabla20[[#This Row],[cedula]],TMODELO[Numero Documento],TMODELO[Empleado])</f>
        <v>MILAGROS AMPARO PEREZ MENDEZ</v>
      </c>
      <c r="F303" s="57" t="s">
        <v>948</v>
      </c>
      <c r="G303" s="57" t="str">
        <f>_xlfn.XLOOKUP(Tabla20[[#This Row],[cedula]],TMODELO[Numero Documento],TMODELO[Lugar Funciones])</f>
        <v>VICEMINISTERIO DE CREATIVIDAD Y FORMACION ARTISTICA</v>
      </c>
      <c r="H303" s="57" t="str">
        <f>_xlfn.XLOOKUP(Tabla20[[#This Row],[cedula]],TCARRERA[CEDULA],TCARRERA[CATEGORIA DEL SERVIDOR],"")</f>
        <v/>
      </c>
      <c r="I303" s="65"/>
      <c r="J303" s="41" t="str">
        <f>IF(Tabla20[[#This Row],[CARRERA]]&lt;&gt;"",Tabla20[[#This Row],[CARRERA]],IF(Tabla20[[#This Row],[Columna1]]&lt;&gt;"",Tabla20[[#This Row],[Columna1]],""))</f>
        <v/>
      </c>
      <c r="K303" s="55" t="str">
        <f>IF(Tabla20[[#This Row],[TIPO]]="Temporales",_xlfn.XLOOKUP(Tabla20[[#This Row],[NOMBRE Y APELLIDO]],TBLFECHAS[NOMBRE Y APELLIDO],TBLFECHAS[DESDE]),"")</f>
        <v/>
      </c>
      <c r="L303" s="55" t="str">
        <f>IF(Tabla20[[#This Row],[TIPO]]="Temporales",_xlfn.XLOOKUP(Tabla20[[#This Row],[NOMBRE Y APELLIDO]],TBLFECHAS[NOMBRE Y APELLIDO],TBLFECHAS[HASTA]),"")</f>
        <v/>
      </c>
      <c r="M303" s="58">
        <v>11400.33</v>
      </c>
      <c r="N303" s="63">
        <v>0</v>
      </c>
      <c r="O303" s="61">
        <v>346.57</v>
      </c>
      <c r="P303" s="61">
        <v>327.19</v>
      </c>
      <c r="Q303" s="61">
        <f>Tabla20[[#This Row],[sbruto]]-SUM(Tabla20[[#This Row],[ISR]:[AFP]])-Tabla20[[#This Row],[sneto]]</f>
        <v>3735.0499999999993</v>
      </c>
      <c r="R303" s="61">
        <v>6991.52</v>
      </c>
      <c r="S303" s="45" t="str">
        <f>_xlfn.XLOOKUP(Tabla20[[#This Row],[cedula]],TMODELO[Numero Documento],TMODELO[gen])</f>
        <v>F</v>
      </c>
      <c r="T303" s="49" t="str">
        <f>_xlfn.XLOOKUP(Tabla20[[#This Row],[cedula]],TMODELO[Numero Documento],TMODELO[Lugar Funciones Codigo])</f>
        <v>01.83.02</v>
      </c>
    </row>
    <row r="304" spans="1:20">
      <c r="A304" s="57" t="s">
        <v>3113</v>
      </c>
      <c r="B304" s="57" t="s">
        <v>3145</v>
      </c>
      <c r="C304" s="57" t="s">
        <v>3155</v>
      </c>
      <c r="D304" s="57" t="s">
        <v>2078</v>
      </c>
      <c r="E304" s="57" t="str">
        <f>_xlfn.XLOOKUP(Tabla20[[#This Row],[cedula]],TMODELO[Numero Documento],TMODELO[Empleado])</f>
        <v>CARLOS JOEL MAÑON REYES</v>
      </c>
      <c r="F304" s="57" t="s">
        <v>113</v>
      </c>
      <c r="G304" s="57" t="str">
        <f>_xlfn.XLOOKUP(Tabla20[[#This Row],[cedula]],TMODELO[Numero Documento],TMODELO[Lugar Funciones])</f>
        <v>VICEMINISTERIO DE CREATIVIDAD Y FORMACION ARTISTICA</v>
      </c>
      <c r="H304" s="57" t="str">
        <f>_xlfn.XLOOKUP(Tabla20[[#This Row],[cedula]],TCARRERA[CEDULA],TCARRERA[CATEGORIA DEL SERVIDOR],"")</f>
        <v/>
      </c>
      <c r="I304" s="65"/>
      <c r="J304" s="41" t="str">
        <f>IF(Tabla20[[#This Row],[CARRERA]]&lt;&gt;"",Tabla20[[#This Row],[CARRERA]],IF(Tabla20[[#This Row],[Columna1]]&lt;&gt;"",Tabla20[[#This Row],[Columna1]],""))</f>
        <v/>
      </c>
      <c r="K304" s="55" t="str">
        <f>IF(Tabla20[[#This Row],[TIPO]]="Temporales",_xlfn.XLOOKUP(Tabla20[[#This Row],[NOMBRE Y APELLIDO]],TBLFECHAS[NOMBRE Y APELLIDO],TBLFECHAS[DESDE]),"")</f>
        <v/>
      </c>
      <c r="L304" s="55" t="str">
        <f>IF(Tabla20[[#This Row],[TIPO]]="Temporales",_xlfn.XLOOKUP(Tabla20[[#This Row],[NOMBRE Y APELLIDO]],TBLFECHAS[NOMBRE Y APELLIDO],TBLFECHAS[HASTA]),"")</f>
        <v/>
      </c>
      <c r="M304" s="58">
        <v>11000</v>
      </c>
      <c r="N304" s="61">
        <v>0</v>
      </c>
      <c r="O304" s="59">
        <v>334.4</v>
      </c>
      <c r="P304" s="59">
        <v>315.7</v>
      </c>
      <c r="Q304" s="59">
        <f>Tabla20[[#This Row],[sbruto]]-SUM(Tabla20[[#This Row],[ISR]:[AFP]])-Tabla20[[#This Row],[sneto]]</f>
        <v>25</v>
      </c>
      <c r="R304" s="59">
        <v>10324.9</v>
      </c>
      <c r="S304" s="49" t="str">
        <f>_xlfn.XLOOKUP(Tabla20[[#This Row],[cedula]],TMODELO[Numero Documento],TMODELO[gen])</f>
        <v>M</v>
      </c>
      <c r="T304" s="49" t="str">
        <f>_xlfn.XLOOKUP(Tabla20[[#This Row],[cedula]],TMODELO[Numero Documento],TMODELO[Lugar Funciones Codigo])</f>
        <v>01.83.02</v>
      </c>
    </row>
    <row r="305" spans="1:20">
      <c r="A305" s="57" t="s">
        <v>3113</v>
      </c>
      <c r="B305" s="57" t="s">
        <v>3145</v>
      </c>
      <c r="C305" s="57" t="s">
        <v>3155</v>
      </c>
      <c r="D305" s="57" t="s">
        <v>2316</v>
      </c>
      <c r="E305" s="57" t="str">
        <f>_xlfn.XLOOKUP(Tabla20[[#This Row],[cedula]],TMODELO[Numero Documento],TMODELO[Empleado])</f>
        <v>YOLANDA IVELISSE A UREÑA ZORRILLA</v>
      </c>
      <c r="F305" s="57" t="s">
        <v>77</v>
      </c>
      <c r="G305" s="57" t="str">
        <f>_xlfn.XLOOKUP(Tabla20[[#This Row],[cedula]],TMODELO[Numero Documento],TMODELO[Lugar Funciones])</f>
        <v>VICEMINISTERIO DE CREATIVIDAD Y FORMACION ARTISTICA</v>
      </c>
      <c r="H305" s="57" t="str">
        <f>_xlfn.XLOOKUP(Tabla20[[#This Row],[cedula]],TCARRERA[CEDULA],TCARRERA[CATEGORIA DEL SERVIDOR],"")</f>
        <v/>
      </c>
      <c r="I305" s="65"/>
      <c r="J305" s="41" t="str">
        <f>IF(Tabla20[[#This Row],[CARRERA]]&lt;&gt;"",Tabla20[[#This Row],[CARRERA]],IF(Tabla20[[#This Row],[Columna1]]&lt;&gt;"",Tabla20[[#This Row],[Columna1]],""))</f>
        <v/>
      </c>
      <c r="K305" s="55" t="str">
        <f>IF(Tabla20[[#This Row],[TIPO]]="Temporales",_xlfn.XLOOKUP(Tabla20[[#This Row],[NOMBRE Y APELLIDO]],TBLFECHAS[NOMBRE Y APELLIDO],TBLFECHAS[DESDE]),"")</f>
        <v/>
      </c>
      <c r="L305" s="55" t="str">
        <f>IF(Tabla20[[#This Row],[TIPO]]="Temporales",_xlfn.XLOOKUP(Tabla20[[#This Row],[NOMBRE Y APELLIDO]],TBLFECHAS[NOMBRE Y APELLIDO],TBLFECHAS[HASTA]),"")</f>
        <v/>
      </c>
      <c r="M305" s="58">
        <v>10000</v>
      </c>
      <c r="N305" s="61">
        <v>0</v>
      </c>
      <c r="O305" s="59">
        <v>304</v>
      </c>
      <c r="P305" s="59">
        <v>287</v>
      </c>
      <c r="Q305" s="59">
        <f>Tabla20[[#This Row],[sbruto]]-SUM(Tabla20[[#This Row],[ISR]:[AFP]])-Tabla20[[#This Row],[sneto]]</f>
        <v>25</v>
      </c>
      <c r="R305" s="59">
        <v>9384</v>
      </c>
      <c r="S305" s="45" t="str">
        <f>_xlfn.XLOOKUP(Tabla20[[#This Row],[cedula]],TMODELO[Numero Documento],TMODELO[gen])</f>
        <v>F</v>
      </c>
      <c r="T305" s="49" t="str">
        <f>_xlfn.XLOOKUP(Tabla20[[#This Row],[cedula]],TMODELO[Numero Documento],TMODELO[Lugar Funciones Codigo])</f>
        <v>01.83.02</v>
      </c>
    </row>
    <row r="306" spans="1:20">
      <c r="A306" s="57" t="s">
        <v>3113</v>
      </c>
      <c r="B306" s="57" t="s">
        <v>3145</v>
      </c>
      <c r="C306" s="57" t="s">
        <v>3155</v>
      </c>
      <c r="D306" s="57" t="s">
        <v>2276</v>
      </c>
      <c r="E306" s="57" t="str">
        <f>_xlfn.XLOOKUP(Tabla20[[#This Row],[cedula]],TMODELO[Numero Documento],TMODELO[Empleado])</f>
        <v>ROSA AMELIA PERALTA PEREZ</v>
      </c>
      <c r="F306" s="57" t="s">
        <v>77</v>
      </c>
      <c r="G306" s="57" t="str">
        <f>_xlfn.XLOOKUP(Tabla20[[#This Row],[cedula]],TMODELO[Numero Documento],TMODELO[Lugar Funciones])</f>
        <v>VICEMINISTERIO DE CREATIVIDAD Y FORMACION ARTISTICA</v>
      </c>
      <c r="H306" s="57" t="str">
        <f>_xlfn.XLOOKUP(Tabla20[[#This Row],[cedula]],TCARRERA[CEDULA],TCARRERA[CATEGORIA DEL SERVIDOR],"")</f>
        <v/>
      </c>
      <c r="I306" s="65"/>
      <c r="J306" s="41" t="str">
        <f>IF(Tabla20[[#This Row],[CARRERA]]&lt;&gt;"",Tabla20[[#This Row],[CARRERA]],IF(Tabla20[[#This Row],[Columna1]]&lt;&gt;"",Tabla20[[#This Row],[Columna1]],""))</f>
        <v/>
      </c>
      <c r="K306" s="55" t="str">
        <f>IF(Tabla20[[#This Row],[TIPO]]="Temporales",_xlfn.XLOOKUP(Tabla20[[#This Row],[NOMBRE Y APELLIDO]],TBLFECHAS[NOMBRE Y APELLIDO],TBLFECHAS[DESDE]),"")</f>
        <v/>
      </c>
      <c r="L306" s="55" t="str">
        <f>IF(Tabla20[[#This Row],[TIPO]]="Temporales",_xlfn.XLOOKUP(Tabla20[[#This Row],[NOMBRE Y APELLIDO]],TBLFECHAS[NOMBRE Y APELLIDO],TBLFECHAS[HASTA]),"")</f>
        <v/>
      </c>
      <c r="M306" s="58">
        <v>10000</v>
      </c>
      <c r="N306" s="63">
        <v>0</v>
      </c>
      <c r="O306" s="59">
        <v>304</v>
      </c>
      <c r="P306" s="59">
        <v>287</v>
      </c>
      <c r="Q306" s="59">
        <f>Tabla20[[#This Row],[sbruto]]-SUM(Tabla20[[#This Row],[ISR]:[AFP]])-Tabla20[[#This Row],[sneto]]</f>
        <v>25</v>
      </c>
      <c r="R306" s="59">
        <v>9384</v>
      </c>
      <c r="S306" s="45" t="str">
        <f>_xlfn.XLOOKUP(Tabla20[[#This Row],[cedula]],TMODELO[Numero Documento],TMODELO[gen])</f>
        <v>F</v>
      </c>
      <c r="T306" s="49" t="str">
        <f>_xlfn.XLOOKUP(Tabla20[[#This Row],[cedula]],TMODELO[Numero Documento],TMODELO[Lugar Funciones Codigo])</f>
        <v>01.83.02</v>
      </c>
    </row>
    <row r="307" spans="1:20">
      <c r="A307" s="57" t="s">
        <v>3113</v>
      </c>
      <c r="B307" s="57" t="s">
        <v>3145</v>
      </c>
      <c r="C307" s="57" t="s">
        <v>3155</v>
      </c>
      <c r="D307" s="57" t="s">
        <v>3119</v>
      </c>
      <c r="E307" s="57" t="str">
        <f>_xlfn.XLOOKUP(Tabla20[[#This Row],[cedula]],TMODELO[Numero Documento],TMODELO[Empleado])</f>
        <v>NELSON GOMEZ PEREZ</v>
      </c>
      <c r="F307" s="57" t="s">
        <v>42</v>
      </c>
      <c r="G307" s="57" t="str">
        <f>_xlfn.XLOOKUP(Tabla20[[#This Row],[cedula]],TMODELO[Numero Documento],TMODELO[Lugar Funciones])</f>
        <v>VICEMINISTERIO DE CREATIVIDAD Y FORMACION ARTISTICA</v>
      </c>
      <c r="H307" s="57" t="str">
        <f>_xlfn.XLOOKUP(Tabla20[[#This Row],[cedula]],TCARRERA[CEDULA],TCARRERA[CATEGORIA DEL SERVIDOR],"")</f>
        <v/>
      </c>
      <c r="I307" s="65"/>
      <c r="J307" s="41" t="str">
        <f>IF(Tabla20[[#This Row],[CARRERA]]&lt;&gt;"",Tabla20[[#This Row],[CARRERA]],IF(Tabla20[[#This Row],[Columna1]]&lt;&gt;"",Tabla20[[#This Row],[Columna1]],""))</f>
        <v/>
      </c>
      <c r="K307" s="55" t="str">
        <f>IF(Tabla20[[#This Row],[TIPO]]="Temporales",_xlfn.XLOOKUP(Tabla20[[#This Row],[NOMBRE Y APELLIDO]],TBLFECHAS[NOMBRE Y APELLIDO],TBLFECHAS[DESDE]),"")</f>
        <v/>
      </c>
      <c r="L307" s="55" t="str">
        <f>IF(Tabla20[[#This Row],[TIPO]]="Temporales",_xlfn.XLOOKUP(Tabla20[[#This Row],[NOMBRE Y APELLIDO]],TBLFECHAS[NOMBRE Y APELLIDO],TBLFECHAS[HASTA]),"")</f>
        <v/>
      </c>
      <c r="M307" s="58">
        <v>10000</v>
      </c>
      <c r="N307" s="61">
        <v>0</v>
      </c>
      <c r="O307" s="59">
        <v>304</v>
      </c>
      <c r="P307" s="59">
        <v>287</v>
      </c>
      <c r="Q307" s="59">
        <f>Tabla20[[#This Row],[sbruto]]-SUM(Tabla20[[#This Row],[ISR]:[AFP]])-Tabla20[[#This Row],[sneto]]</f>
        <v>25</v>
      </c>
      <c r="R307" s="59">
        <v>9384</v>
      </c>
      <c r="S307" s="45" t="str">
        <f>_xlfn.XLOOKUP(Tabla20[[#This Row],[cedula]],TMODELO[Numero Documento],TMODELO[gen])</f>
        <v>M</v>
      </c>
      <c r="T307" s="49" t="str">
        <f>_xlfn.XLOOKUP(Tabla20[[#This Row],[cedula]],TMODELO[Numero Documento],TMODELO[Lugar Funciones Codigo])</f>
        <v>01.83.02</v>
      </c>
    </row>
    <row r="308" spans="1:20">
      <c r="A308" s="57" t="s">
        <v>3113</v>
      </c>
      <c r="B308" s="57" t="s">
        <v>3145</v>
      </c>
      <c r="C308" s="57" t="s">
        <v>3155</v>
      </c>
      <c r="D308" s="57" t="s">
        <v>2225</v>
      </c>
      <c r="E308" s="57" t="str">
        <f>_xlfn.XLOOKUP(Tabla20[[#This Row],[cedula]],TMODELO[Numero Documento],TMODELO[Empleado])</f>
        <v>MIGUEL ANGEL PADUA</v>
      </c>
      <c r="F308" s="57" t="s">
        <v>77</v>
      </c>
      <c r="G308" s="57" t="str">
        <f>_xlfn.XLOOKUP(Tabla20[[#This Row],[cedula]],TMODELO[Numero Documento],TMODELO[Lugar Funciones])</f>
        <v>VICEMINISTERIO DE CREATIVIDAD Y FORMACION ARTISTICA</v>
      </c>
      <c r="H308" s="57" t="str">
        <f>_xlfn.XLOOKUP(Tabla20[[#This Row],[cedula]],TCARRERA[CEDULA],TCARRERA[CATEGORIA DEL SERVIDOR],"")</f>
        <v/>
      </c>
      <c r="I308" s="65"/>
      <c r="J308" s="41" t="str">
        <f>IF(Tabla20[[#This Row],[CARRERA]]&lt;&gt;"",Tabla20[[#This Row],[CARRERA]],IF(Tabla20[[#This Row],[Columna1]]&lt;&gt;"",Tabla20[[#This Row],[Columna1]],""))</f>
        <v/>
      </c>
      <c r="K308" s="55" t="str">
        <f>IF(Tabla20[[#This Row],[TIPO]]="Temporales",_xlfn.XLOOKUP(Tabla20[[#This Row],[NOMBRE Y APELLIDO]],TBLFECHAS[NOMBRE Y APELLIDO],TBLFECHAS[DESDE]),"")</f>
        <v/>
      </c>
      <c r="L308" s="55" t="str">
        <f>IF(Tabla20[[#This Row],[TIPO]]="Temporales",_xlfn.XLOOKUP(Tabla20[[#This Row],[NOMBRE Y APELLIDO]],TBLFECHAS[NOMBRE Y APELLIDO],TBLFECHAS[HASTA]),"")</f>
        <v/>
      </c>
      <c r="M308" s="58">
        <v>10000</v>
      </c>
      <c r="N308" s="63">
        <v>1411.35</v>
      </c>
      <c r="O308" s="61">
        <v>304</v>
      </c>
      <c r="P308" s="61">
        <v>287</v>
      </c>
      <c r="Q308" s="61">
        <f>Tabla20[[#This Row],[sbruto]]-SUM(Tabla20[[#This Row],[ISR]:[AFP]])-Tabla20[[#This Row],[sneto]]</f>
        <v>7897.65</v>
      </c>
      <c r="R308" s="61">
        <v>100</v>
      </c>
      <c r="S308" s="45" t="str">
        <f>_xlfn.XLOOKUP(Tabla20[[#This Row],[cedula]],TMODELO[Numero Documento],TMODELO[gen])</f>
        <v>M</v>
      </c>
      <c r="T308" s="49" t="str">
        <f>_xlfn.XLOOKUP(Tabla20[[#This Row],[cedula]],TMODELO[Numero Documento],TMODELO[Lugar Funciones Codigo])</f>
        <v>01.83.02</v>
      </c>
    </row>
    <row r="309" spans="1:20">
      <c r="A309" s="57" t="s">
        <v>3113</v>
      </c>
      <c r="B309" s="57" t="s">
        <v>3145</v>
      </c>
      <c r="C309" s="57" t="s">
        <v>3155</v>
      </c>
      <c r="D309" s="57" t="s">
        <v>2146</v>
      </c>
      <c r="E309" s="57" t="str">
        <f>_xlfn.XLOOKUP(Tabla20[[#This Row],[cedula]],TMODELO[Numero Documento],TMODELO[Empleado])</f>
        <v>HELEN ELIZABETH OZUNA CASTILLO</v>
      </c>
      <c r="F309" s="57" t="s">
        <v>316</v>
      </c>
      <c r="G309" s="57" t="str">
        <f>_xlfn.XLOOKUP(Tabla20[[#This Row],[cedula]],TMODELO[Numero Documento],TMODELO[Lugar Funciones])</f>
        <v>VICEMINISTERIO DE CREATIVIDAD Y FORMACION ARTISTICA</v>
      </c>
      <c r="H309" s="57" t="str">
        <f>_xlfn.XLOOKUP(Tabla20[[#This Row],[cedula]],TCARRERA[CEDULA],TCARRERA[CATEGORIA DEL SERVIDOR],"")</f>
        <v/>
      </c>
      <c r="I309" s="65"/>
      <c r="J309" s="41" t="str">
        <f>IF(Tabla20[[#This Row],[CARRERA]]&lt;&gt;"",Tabla20[[#This Row],[CARRERA]],IF(Tabla20[[#This Row],[Columna1]]&lt;&gt;"",Tabla20[[#This Row],[Columna1]],""))</f>
        <v/>
      </c>
      <c r="K309" s="55" t="str">
        <f>IF(Tabla20[[#This Row],[TIPO]]="Temporales",_xlfn.XLOOKUP(Tabla20[[#This Row],[NOMBRE Y APELLIDO]],TBLFECHAS[NOMBRE Y APELLIDO],TBLFECHAS[DESDE]),"")</f>
        <v/>
      </c>
      <c r="L309" s="55" t="str">
        <f>IF(Tabla20[[#This Row],[TIPO]]="Temporales",_xlfn.XLOOKUP(Tabla20[[#This Row],[NOMBRE Y APELLIDO]],TBLFECHAS[NOMBRE Y APELLIDO],TBLFECHAS[HASTA]),"")</f>
        <v/>
      </c>
      <c r="M309" s="58">
        <v>10000</v>
      </c>
      <c r="N309" s="63">
        <v>0</v>
      </c>
      <c r="O309" s="61">
        <v>304</v>
      </c>
      <c r="P309" s="61">
        <v>287</v>
      </c>
      <c r="Q309" s="61">
        <f>Tabla20[[#This Row],[sbruto]]-SUM(Tabla20[[#This Row],[ISR]:[AFP]])-Tabla20[[#This Row],[sneto]]</f>
        <v>5568.3600000000006</v>
      </c>
      <c r="R309" s="61">
        <v>3840.64</v>
      </c>
      <c r="S309" s="45" t="str">
        <f>_xlfn.XLOOKUP(Tabla20[[#This Row],[cedula]],TMODELO[Numero Documento],TMODELO[gen])</f>
        <v>F</v>
      </c>
      <c r="T309" s="49" t="str">
        <f>_xlfn.XLOOKUP(Tabla20[[#This Row],[cedula]],TMODELO[Numero Documento],TMODELO[Lugar Funciones Codigo])</f>
        <v>01.83.02</v>
      </c>
    </row>
    <row r="310" spans="1:20">
      <c r="A310" s="57" t="s">
        <v>3113</v>
      </c>
      <c r="B310" s="57" t="s">
        <v>3145</v>
      </c>
      <c r="C310" s="57" t="s">
        <v>3155</v>
      </c>
      <c r="D310" s="57" t="s">
        <v>2186</v>
      </c>
      <c r="E310" s="57" t="str">
        <f>_xlfn.XLOOKUP(Tabla20[[#This Row],[cedula]],TMODELO[Numero Documento],TMODELO[Empleado])</f>
        <v>KATHERINE JOHANNA GUTIERREZ FIGUEREO</v>
      </c>
      <c r="F310" s="57" t="s">
        <v>77</v>
      </c>
      <c r="G310" s="57" t="str">
        <f>_xlfn.XLOOKUP(Tabla20[[#This Row],[cedula]],TMODELO[Numero Documento],TMODELO[Lugar Funciones])</f>
        <v>VICEMINISTERIO DE CREATIVIDAD Y FORMACION ARTISTICA</v>
      </c>
      <c r="H310" s="57" t="str">
        <f>_xlfn.XLOOKUP(Tabla20[[#This Row],[cedula]],TCARRERA[CEDULA],TCARRERA[CATEGORIA DEL SERVIDOR],"")</f>
        <v/>
      </c>
      <c r="I310" s="65"/>
      <c r="J310" s="41" t="str">
        <f>IF(Tabla20[[#This Row],[CARRERA]]&lt;&gt;"",Tabla20[[#This Row],[CARRERA]],IF(Tabla20[[#This Row],[Columna1]]&lt;&gt;"",Tabla20[[#This Row],[Columna1]],""))</f>
        <v/>
      </c>
      <c r="K310" s="55" t="str">
        <f>IF(Tabla20[[#This Row],[TIPO]]="Temporales",_xlfn.XLOOKUP(Tabla20[[#This Row],[NOMBRE Y APELLIDO]],TBLFECHAS[NOMBRE Y APELLIDO],TBLFECHAS[DESDE]),"")</f>
        <v/>
      </c>
      <c r="L310" s="55" t="str">
        <f>IF(Tabla20[[#This Row],[TIPO]]="Temporales",_xlfn.XLOOKUP(Tabla20[[#This Row],[NOMBRE Y APELLIDO]],TBLFECHAS[NOMBRE Y APELLIDO],TBLFECHAS[HASTA]),"")</f>
        <v/>
      </c>
      <c r="M310" s="58">
        <v>10000</v>
      </c>
      <c r="N310" s="61">
        <v>0</v>
      </c>
      <c r="O310" s="61">
        <v>304</v>
      </c>
      <c r="P310" s="61">
        <v>287</v>
      </c>
      <c r="Q310" s="61">
        <f>Tabla20[[#This Row],[sbruto]]-SUM(Tabla20[[#This Row],[ISR]:[AFP]])-Tabla20[[#This Row],[sneto]]</f>
        <v>25</v>
      </c>
      <c r="R310" s="61">
        <v>9384</v>
      </c>
      <c r="S310" s="45" t="str">
        <f>_xlfn.XLOOKUP(Tabla20[[#This Row],[cedula]],TMODELO[Numero Documento],TMODELO[gen])</f>
        <v>F</v>
      </c>
      <c r="T310" s="49" t="str">
        <f>_xlfn.XLOOKUP(Tabla20[[#This Row],[cedula]],TMODELO[Numero Documento],TMODELO[Lugar Funciones Codigo])</f>
        <v>01.83.02</v>
      </c>
    </row>
    <row r="311" spans="1:20">
      <c r="A311" s="57" t="s">
        <v>3113</v>
      </c>
      <c r="B311" s="57" t="s">
        <v>3145</v>
      </c>
      <c r="C311" s="57" t="s">
        <v>3155</v>
      </c>
      <c r="D311" s="57" t="s">
        <v>2094</v>
      </c>
      <c r="E311" s="57" t="str">
        <f>_xlfn.XLOOKUP(Tabla20[[#This Row],[cedula]],TMODELO[Numero Documento],TMODELO[Empleado])</f>
        <v>DEISI MARIA MARTE LIRIANO</v>
      </c>
      <c r="F311" s="57" t="s">
        <v>924</v>
      </c>
      <c r="G311" s="57" t="str">
        <f>_xlfn.XLOOKUP(Tabla20[[#This Row],[cedula]],TMODELO[Numero Documento],TMODELO[Lugar Funciones])</f>
        <v>VICEMINISTERIO DE CREATIVIDAD Y FORMACION ARTISTICA</v>
      </c>
      <c r="H311" s="57" t="str">
        <f>_xlfn.XLOOKUP(Tabla20[[#This Row],[cedula]],TCARRERA[CEDULA],TCARRERA[CATEGORIA DEL SERVIDOR],"")</f>
        <v/>
      </c>
      <c r="I311" s="65"/>
      <c r="J311" s="41" t="str">
        <f>IF(Tabla20[[#This Row],[CARRERA]]&lt;&gt;"",Tabla20[[#This Row],[CARRERA]],IF(Tabla20[[#This Row],[Columna1]]&lt;&gt;"",Tabla20[[#This Row],[Columna1]],""))</f>
        <v/>
      </c>
      <c r="K311" s="55" t="str">
        <f>IF(Tabla20[[#This Row],[TIPO]]="Temporales",_xlfn.XLOOKUP(Tabla20[[#This Row],[NOMBRE Y APELLIDO]],TBLFECHAS[NOMBRE Y APELLIDO],TBLFECHAS[DESDE]),"")</f>
        <v/>
      </c>
      <c r="L311" s="55" t="str">
        <f>IF(Tabla20[[#This Row],[TIPO]]="Temporales",_xlfn.XLOOKUP(Tabla20[[#This Row],[NOMBRE Y APELLIDO]],TBLFECHAS[NOMBRE Y APELLIDO],TBLFECHAS[HASTA]),"")</f>
        <v/>
      </c>
      <c r="M311" s="58">
        <v>10000</v>
      </c>
      <c r="N311" s="63">
        <v>0</v>
      </c>
      <c r="O311" s="61">
        <v>304</v>
      </c>
      <c r="P311" s="61">
        <v>287</v>
      </c>
      <c r="Q311" s="61">
        <f>Tabla20[[#This Row],[sbruto]]-SUM(Tabla20[[#This Row],[ISR]:[AFP]])-Tabla20[[#This Row],[sneto]]</f>
        <v>25</v>
      </c>
      <c r="R311" s="61">
        <v>9384</v>
      </c>
      <c r="S311" s="45" t="str">
        <f>_xlfn.XLOOKUP(Tabla20[[#This Row],[cedula]],TMODELO[Numero Documento],TMODELO[gen])</f>
        <v>F</v>
      </c>
      <c r="T311" s="49" t="str">
        <f>_xlfn.XLOOKUP(Tabla20[[#This Row],[cedula]],TMODELO[Numero Documento],TMODELO[Lugar Funciones Codigo])</f>
        <v>01.83.02</v>
      </c>
    </row>
    <row r="312" spans="1:20">
      <c r="A312" s="57" t="s">
        <v>3113</v>
      </c>
      <c r="B312" s="57" t="s">
        <v>3145</v>
      </c>
      <c r="C312" s="57" t="s">
        <v>3155</v>
      </c>
      <c r="D312" s="57" t="s">
        <v>2114</v>
      </c>
      <c r="E312" s="57" t="str">
        <f>_xlfn.XLOOKUP(Tabla20[[#This Row],[cedula]],TMODELO[Numero Documento],TMODELO[Empleado])</f>
        <v>EVANGELINA CUEVAS</v>
      </c>
      <c r="F312" s="57" t="s">
        <v>8</v>
      </c>
      <c r="G312" s="57" t="str">
        <f>_xlfn.XLOOKUP(Tabla20[[#This Row],[cedula]],TMODELO[Numero Documento],TMODELO[Lugar Funciones])</f>
        <v>VICEMINISTERIO DE CREATIVIDAD Y FORMACION ARTISTICA</v>
      </c>
      <c r="H312" s="57" t="str">
        <f>_xlfn.XLOOKUP(Tabla20[[#This Row],[cedula]],TCARRERA[CEDULA],TCARRERA[CATEGORIA DEL SERVIDOR],"")</f>
        <v/>
      </c>
      <c r="I312" s="65"/>
      <c r="J312" s="50" t="str">
        <f>IF(Tabla20[[#This Row],[CARRERA]]&lt;&gt;"",Tabla20[[#This Row],[CARRERA]],IF(Tabla20[[#This Row],[Columna1]]&lt;&gt;"",Tabla20[[#This Row],[Columna1]],""))</f>
        <v/>
      </c>
      <c r="K312" s="54" t="str">
        <f>IF(Tabla20[[#This Row],[TIPO]]="Temporales",_xlfn.XLOOKUP(Tabla20[[#This Row],[NOMBRE Y APELLIDO]],TBLFECHAS[NOMBRE Y APELLIDO],TBLFECHAS[DESDE]),"")</f>
        <v/>
      </c>
      <c r="L312" s="54" t="str">
        <f>IF(Tabla20[[#This Row],[TIPO]]="Temporales",_xlfn.XLOOKUP(Tabla20[[#This Row],[NOMBRE Y APELLIDO]],TBLFECHAS[NOMBRE Y APELLIDO],TBLFECHAS[HASTA]),"")</f>
        <v/>
      </c>
      <c r="M312" s="58">
        <v>10000</v>
      </c>
      <c r="N312" s="60">
        <v>0</v>
      </c>
      <c r="O312" s="59">
        <v>304</v>
      </c>
      <c r="P312" s="59">
        <v>287</v>
      </c>
      <c r="Q312" s="59">
        <f>Tabla20[[#This Row],[sbruto]]-SUM(Tabla20[[#This Row],[ISR]:[AFP]])-Tabla20[[#This Row],[sneto]]</f>
        <v>25</v>
      </c>
      <c r="R312" s="59">
        <v>9384</v>
      </c>
      <c r="S312" s="48" t="str">
        <f>_xlfn.XLOOKUP(Tabla20[[#This Row],[cedula]],TMODELO[Numero Documento],TMODELO[gen])</f>
        <v>F</v>
      </c>
      <c r="T312" s="49" t="str">
        <f>_xlfn.XLOOKUP(Tabla20[[#This Row],[cedula]],TMODELO[Numero Documento],TMODELO[Lugar Funciones Codigo])</f>
        <v>01.83.02</v>
      </c>
    </row>
    <row r="313" spans="1:20">
      <c r="A313" s="57" t="s">
        <v>3113</v>
      </c>
      <c r="B313" s="57" t="s">
        <v>3145</v>
      </c>
      <c r="C313" s="57" t="s">
        <v>3155</v>
      </c>
      <c r="D313" s="57" t="s">
        <v>2300</v>
      </c>
      <c r="E313" s="57" t="str">
        <f>_xlfn.XLOOKUP(Tabla20[[#This Row],[cedula]],TMODELO[Numero Documento],TMODELO[Empleado])</f>
        <v>VICTOR ANTONIO DE LEON GARCIA</v>
      </c>
      <c r="F313" s="57" t="s">
        <v>27</v>
      </c>
      <c r="G313" s="57" t="str">
        <f>_xlfn.XLOOKUP(Tabla20[[#This Row],[cedula]],TMODELO[Numero Documento],TMODELO[Lugar Funciones])</f>
        <v>VICEMINISTERIO DE CREATIVIDAD Y FORMACION ARTISTICA</v>
      </c>
      <c r="H313" s="57" t="str">
        <f>_xlfn.XLOOKUP(Tabla20[[#This Row],[cedula]],TCARRERA[CEDULA],TCARRERA[CATEGORIA DEL SERVIDOR],"")</f>
        <v/>
      </c>
      <c r="I313" s="65"/>
      <c r="J313" s="50" t="str">
        <f>IF(Tabla20[[#This Row],[CARRERA]]&lt;&gt;"",Tabla20[[#This Row],[CARRERA]],IF(Tabla20[[#This Row],[Columna1]]&lt;&gt;"",Tabla20[[#This Row],[Columna1]],""))</f>
        <v/>
      </c>
      <c r="K313" s="54" t="str">
        <f>IF(Tabla20[[#This Row],[TIPO]]="Temporales",_xlfn.XLOOKUP(Tabla20[[#This Row],[NOMBRE Y APELLIDO]],TBLFECHAS[NOMBRE Y APELLIDO],TBLFECHAS[DESDE]),"")</f>
        <v/>
      </c>
      <c r="L313" s="54" t="str">
        <f>IF(Tabla20[[#This Row],[TIPO]]="Temporales",_xlfn.XLOOKUP(Tabla20[[#This Row],[NOMBRE Y APELLIDO]],TBLFECHAS[NOMBRE Y APELLIDO],TBLFECHAS[HASTA]),"")</f>
        <v/>
      </c>
      <c r="M313" s="58">
        <v>10000</v>
      </c>
      <c r="N313" s="60">
        <v>0</v>
      </c>
      <c r="O313" s="59">
        <v>304</v>
      </c>
      <c r="P313" s="59">
        <v>287</v>
      </c>
      <c r="Q313" s="59">
        <f>Tabla20[[#This Row],[sbruto]]-SUM(Tabla20[[#This Row],[ISR]:[AFP]])-Tabla20[[#This Row],[sneto]]</f>
        <v>25</v>
      </c>
      <c r="R313" s="59">
        <v>9384</v>
      </c>
      <c r="S313" s="45" t="str">
        <f>_xlfn.XLOOKUP(Tabla20[[#This Row],[cedula]],TMODELO[Numero Documento],TMODELO[gen])</f>
        <v>M</v>
      </c>
      <c r="T313" s="49" t="str">
        <f>_xlfn.XLOOKUP(Tabla20[[#This Row],[cedula]],TMODELO[Numero Documento],TMODELO[Lugar Funciones Codigo])</f>
        <v>01.83.02</v>
      </c>
    </row>
    <row r="314" spans="1:20">
      <c r="A314" s="57" t="s">
        <v>3113</v>
      </c>
      <c r="B314" s="57" t="s">
        <v>3145</v>
      </c>
      <c r="C314" s="57" t="s">
        <v>3155</v>
      </c>
      <c r="D314" s="57" t="s">
        <v>2249</v>
      </c>
      <c r="E314" s="57" t="str">
        <f>_xlfn.XLOOKUP(Tabla20[[#This Row],[cedula]],TMODELO[Numero Documento],TMODELO[Empleado])</f>
        <v>PEDRO LAKE</v>
      </c>
      <c r="F314" s="57" t="s">
        <v>943</v>
      </c>
      <c r="G314" s="57" t="str">
        <f>_xlfn.XLOOKUP(Tabla20[[#This Row],[cedula]],TMODELO[Numero Documento],TMODELO[Lugar Funciones])</f>
        <v>VICEMINISTERIO DE CREATIVIDAD Y FORMACION ARTISTICA</v>
      </c>
      <c r="H314" s="57" t="str">
        <f>_xlfn.XLOOKUP(Tabla20[[#This Row],[cedula]],TCARRERA[CEDULA],TCARRERA[CATEGORIA DEL SERVIDOR],"")</f>
        <v/>
      </c>
      <c r="I314" s="65"/>
      <c r="J314" s="50" t="str">
        <f>IF(Tabla20[[#This Row],[CARRERA]]&lt;&gt;"",Tabla20[[#This Row],[CARRERA]],IF(Tabla20[[#This Row],[Columna1]]&lt;&gt;"",Tabla20[[#This Row],[Columna1]],""))</f>
        <v/>
      </c>
      <c r="K314" s="54" t="str">
        <f>IF(Tabla20[[#This Row],[TIPO]]="Temporales",_xlfn.XLOOKUP(Tabla20[[#This Row],[NOMBRE Y APELLIDO]],TBLFECHAS[NOMBRE Y APELLIDO],TBLFECHAS[DESDE]),"")</f>
        <v/>
      </c>
      <c r="L314" s="54" t="str">
        <f>IF(Tabla20[[#This Row],[TIPO]]="Temporales",_xlfn.XLOOKUP(Tabla20[[#This Row],[NOMBRE Y APELLIDO]],TBLFECHAS[NOMBRE Y APELLIDO],TBLFECHAS[HASTA]),"")</f>
        <v/>
      </c>
      <c r="M314" s="58">
        <v>10000</v>
      </c>
      <c r="N314" s="59">
        <v>0</v>
      </c>
      <c r="O314" s="59">
        <v>304</v>
      </c>
      <c r="P314" s="59">
        <v>287</v>
      </c>
      <c r="Q314" s="59">
        <f>Tabla20[[#This Row],[sbruto]]-SUM(Tabla20[[#This Row],[ISR]:[AFP]])-Tabla20[[#This Row],[sneto]]</f>
        <v>25</v>
      </c>
      <c r="R314" s="59">
        <v>9384</v>
      </c>
      <c r="S314" s="45" t="str">
        <f>_xlfn.XLOOKUP(Tabla20[[#This Row],[cedula]],TMODELO[Numero Documento],TMODELO[gen])</f>
        <v>M</v>
      </c>
      <c r="T314" s="49" t="str">
        <f>_xlfn.XLOOKUP(Tabla20[[#This Row],[cedula]],TMODELO[Numero Documento],TMODELO[Lugar Funciones Codigo])</f>
        <v>01.83.02</v>
      </c>
    </row>
    <row r="315" spans="1:20">
      <c r="A315" s="57" t="s">
        <v>3113</v>
      </c>
      <c r="B315" s="57" t="s">
        <v>3145</v>
      </c>
      <c r="C315" s="57" t="s">
        <v>3155</v>
      </c>
      <c r="D315" s="57" t="s">
        <v>2136</v>
      </c>
      <c r="E315" s="57" t="str">
        <f>_xlfn.XLOOKUP(Tabla20[[#This Row],[cedula]],TMODELO[Numero Documento],TMODELO[Empleado])</f>
        <v>GERALDO PANIAGUA BRIOSO</v>
      </c>
      <c r="F315" s="57" t="s">
        <v>77</v>
      </c>
      <c r="G315" s="57" t="str">
        <f>_xlfn.XLOOKUP(Tabla20[[#This Row],[cedula]],TMODELO[Numero Documento],TMODELO[Lugar Funciones])</f>
        <v>VICEMINISTERIO DE CREATIVIDAD Y FORMACION ARTISTICA</v>
      </c>
      <c r="H315" s="57" t="str">
        <f>_xlfn.XLOOKUP(Tabla20[[#This Row],[cedula]],TCARRERA[CEDULA],TCARRERA[CATEGORIA DEL SERVIDOR],"")</f>
        <v/>
      </c>
      <c r="I315" s="65"/>
      <c r="J315" s="41" t="str">
        <f>IF(Tabla20[[#This Row],[CARRERA]]&lt;&gt;"",Tabla20[[#This Row],[CARRERA]],IF(Tabla20[[#This Row],[Columna1]]&lt;&gt;"",Tabla20[[#This Row],[Columna1]],""))</f>
        <v/>
      </c>
      <c r="K315" s="55" t="str">
        <f>IF(Tabla20[[#This Row],[TIPO]]="Temporales",_xlfn.XLOOKUP(Tabla20[[#This Row],[NOMBRE Y APELLIDO]],TBLFECHAS[NOMBRE Y APELLIDO],TBLFECHAS[DESDE]),"")</f>
        <v/>
      </c>
      <c r="L315" s="55" t="str">
        <f>IF(Tabla20[[#This Row],[TIPO]]="Temporales",_xlfn.XLOOKUP(Tabla20[[#This Row],[NOMBRE Y APELLIDO]],TBLFECHAS[NOMBRE Y APELLIDO],TBLFECHAS[HASTA]),"")</f>
        <v/>
      </c>
      <c r="M315" s="58">
        <v>10000</v>
      </c>
      <c r="N315" s="63">
        <v>0</v>
      </c>
      <c r="O315" s="59">
        <v>304</v>
      </c>
      <c r="P315" s="59">
        <v>287</v>
      </c>
      <c r="Q315" s="59">
        <f>Tabla20[[#This Row],[sbruto]]-SUM(Tabla20[[#This Row],[ISR]:[AFP]])-Tabla20[[#This Row],[sneto]]</f>
        <v>25</v>
      </c>
      <c r="R315" s="59">
        <v>9384</v>
      </c>
      <c r="S315" s="45" t="str">
        <f>_xlfn.XLOOKUP(Tabla20[[#This Row],[cedula]],TMODELO[Numero Documento],TMODELO[gen])</f>
        <v>M</v>
      </c>
      <c r="T315" s="49" t="str">
        <f>_xlfn.XLOOKUP(Tabla20[[#This Row],[cedula]],TMODELO[Numero Documento],TMODELO[Lugar Funciones Codigo])</f>
        <v>01.83.02</v>
      </c>
    </row>
    <row r="316" spans="1:20">
      <c r="A316" s="57" t="s">
        <v>3113</v>
      </c>
      <c r="B316" s="57" t="s">
        <v>3145</v>
      </c>
      <c r="C316" s="57" t="s">
        <v>3155</v>
      </c>
      <c r="D316" s="57" t="s">
        <v>2204</v>
      </c>
      <c r="E316" s="57" t="str">
        <f>_xlfn.XLOOKUP(Tabla20[[#This Row],[cedula]],TMODELO[Numero Documento],TMODELO[Empleado])</f>
        <v>LUIS ESTEBAN ARIAS</v>
      </c>
      <c r="F316" s="57" t="s">
        <v>943</v>
      </c>
      <c r="G316" s="57" t="str">
        <f>_xlfn.XLOOKUP(Tabla20[[#This Row],[cedula]],TMODELO[Numero Documento],TMODELO[Lugar Funciones])</f>
        <v>VICEMINISTERIO DE CREATIVIDAD Y FORMACION ARTISTICA</v>
      </c>
      <c r="H316" s="57" t="str">
        <f>_xlfn.XLOOKUP(Tabla20[[#This Row],[cedula]],TCARRERA[CEDULA],TCARRERA[CATEGORIA DEL SERVIDOR],"")</f>
        <v/>
      </c>
      <c r="I316" s="65"/>
      <c r="J316" s="41" t="str">
        <f>IF(Tabla20[[#This Row],[CARRERA]]&lt;&gt;"",Tabla20[[#This Row],[CARRERA]],IF(Tabla20[[#This Row],[Columna1]]&lt;&gt;"",Tabla20[[#This Row],[Columna1]],""))</f>
        <v/>
      </c>
      <c r="K316" s="55" t="str">
        <f>IF(Tabla20[[#This Row],[TIPO]]="Temporales",_xlfn.XLOOKUP(Tabla20[[#This Row],[NOMBRE Y APELLIDO]],TBLFECHAS[NOMBRE Y APELLIDO],TBLFECHAS[DESDE]),"")</f>
        <v/>
      </c>
      <c r="L316" s="55" t="str">
        <f>IF(Tabla20[[#This Row],[TIPO]]="Temporales",_xlfn.XLOOKUP(Tabla20[[#This Row],[NOMBRE Y APELLIDO]],TBLFECHAS[NOMBRE Y APELLIDO],TBLFECHAS[HASTA]),"")</f>
        <v/>
      </c>
      <c r="M316" s="58">
        <v>10000</v>
      </c>
      <c r="N316" s="63">
        <v>0</v>
      </c>
      <c r="O316" s="59">
        <v>304</v>
      </c>
      <c r="P316" s="59">
        <v>287</v>
      </c>
      <c r="Q316" s="59">
        <f>Tabla20[[#This Row],[sbruto]]-SUM(Tabla20[[#This Row],[ISR]:[AFP]])-Tabla20[[#This Row],[sneto]]</f>
        <v>1375.12</v>
      </c>
      <c r="R316" s="59">
        <v>8033.88</v>
      </c>
      <c r="S316" s="45" t="str">
        <f>_xlfn.XLOOKUP(Tabla20[[#This Row],[cedula]],TMODELO[Numero Documento],TMODELO[gen])</f>
        <v>M</v>
      </c>
      <c r="T316" s="49" t="str">
        <f>_xlfn.XLOOKUP(Tabla20[[#This Row],[cedula]],TMODELO[Numero Documento],TMODELO[Lugar Funciones Codigo])</f>
        <v>01.83.02</v>
      </c>
    </row>
    <row r="317" spans="1:20">
      <c r="A317" s="57" t="s">
        <v>3113</v>
      </c>
      <c r="B317" s="57" t="s">
        <v>3145</v>
      </c>
      <c r="C317" s="57" t="s">
        <v>3155</v>
      </c>
      <c r="D317" s="57" t="s">
        <v>2076</v>
      </c>
      <c r="E317" s="57" t="str">
        <f>_xlfn.XLOOKUP(Tabla20[[#This Row],[cedula]],TMODELO[Numero Documento],TMODELO[Empleado])</f>
        <v>CARLOS FLORENTINO DE LEON</v>
      </c>
      <c r="F317" s="57" t="s">
        <v>102</v>
      </c>
      <c r="G317" s="57" t="str">
        <f>_xlfn.XLOOKUP(Tabla20[[#This Row],[cedula]],TMODELO[Numero Documento],TMODELO[Lugar Funciones])</f>
        <v>VICEMINISTERIO DE CREATIVIDAD Y FORMACION ARTISTICA</v>
      </c>
      <c r="H317" s="57" t="str">
        <f>_xlfn.XLOOKUP(Tabla20[[#This Row],[cedula]],TCARRERA[CEDULA],TCARRERA[CATEGORIA DEL SERVIDOR],"")</f>
        <v/>
      </c>
      <c r="I317" s="65"/>
      <c r="J317" s="41" t="str">
        <f>IF(Tabla20[[#This Row],[CARRERA]]&lt;&gt;"",Tabla20[[#This Row],[CARRERA]],IF(Tabla20[[#This Row],[Columna1]]&lt;&gt;"",Tabla20[[#This Row],[Columna1]],""))</f>
        <v/>
      </c>
      <c r="K317" s="55" t="str">
        <f>IF(Tabla20[[#This Row],[TIPO]]="Temporales",_xlfn.XLOOKUP(Tabla20[[#This Row],[NOMBRE Y APELLIDO]],TBLFECHAS[NOMBRE Y APELLIDO],TBLFECHAS[DESDE]),"")</f>
        <v/>
      </c>
      <c r="L317" s="55" t="str">
        <f>IF(Tabla20[[#This Row],[TIPO]]="Temporales",_xlfn.XLOOKUP(Tabla20[[#This Row],[NOMBRE Y APELLIDO]],TBLFECHAS[NOMBRE Y APELLIDO],TBLFECHAS[HASTA]),"")</f>
        <v/>
      </c>
      <c r="M317" s="58">
        <v>10000</v>
      </c>
      <c r="N317" s="63">
        <v>0</v>
      </c>
      <c r="O317" s="59">
        <v>304</v>
      </c>
      <c r="P317" s="59">
        <v>287</v>
      </c>
      <c r="Q317" s="59">
        <f>Tabla20[[#This Row],[sbruto]]-SUM(Tabla20[[#This Row],[ISR]:[AFP]])-Tabla20[[#This Row],[sneto]]</f>
        <v>25</v>
      </c>
      <c r="R317" s="59">
        <v>9384</v>
      </c>
      <c r="S317" s="45" t="str">
        <f>_xlfn.XLOOKUP(Tabla20[[#This Row],[cedula]],TMODELO[Numero Documento],TMODELO[gen])</f>
        <v>M</v>
      </c>
      <c r="T317" s="49" t="str">
        <f>_xlfn.XLOOKUP(Tabla20[[#This Row],[cedula]],TMODELO[Numero Documento],TMODELO[Lugar Funciones Codigo])</f>
        <v>01.83.02</v>
      </c>
    </row>
    <row r="318" spans="1:20">
      <c r="A318" s="57" t="s">
        <v>3113</v>
      </c>
      <c r="B318" s="57" t="s">
        <v>3145</v>
      </c>
      <c r="C318" s="57" t="s">
        <v>3155</v>
      </c>
      <c r="D318" s="57" t="s">
        <v>2271</v>
      </c>
      <c r="E318" s="57" t="str">
        <f>_xlfn.XLOOKUP(Tabla20[[#This Row],[cedula]],TMODELO[Numero Documento],TMODELO[Empleado])</f>
        <v>RAYSER RAFAELINA CAMPUSANO ROSARIO</v>
      </c>
      <c r="F318" s="57" t="s">
        <v>113</v>
      </c>
      <c r="G318" s="57" t="str">
        <f>_xlfn.XLOOKUP(Tabla20[[#This Row],[cedula]],TMODELO[Numero Documento],TMODELO[Lugar Funciones])</f>
        <v>VICEMINISTERIO DE CREATIVIDAD Y FORMACION ARTISTICA</v>
      </c>
      <c r="H318" s="57" t="str">
        <f>_xlfn.XLOOKUP(Tabla20[[#This Row],[cedula]],TCARRERA[CEDULA],TCARRERA[CATEGORIA DEL SERVIDOR],"")</f>
        <v/>
      </c>
      <c r="I318" s="65"/>
      <c r="J318" s="41" t="str">
        <f>IF(Tabla20[[#This Row],[CARRERA]]&lt;&gt;"",Tabla20[[#This Row],[CARRERA]],IF(Tabla20[[#This Row],[Columna1]]&lt;&gt;"",Tabla20[[#This Row],[Columna1]],""))</f>
        <v/>
      </c>
      <c r="K318" s="55" t="str">
        <f>IF(Tabla20[[#This Row],[TIPO]]="Temporales",_xlfn.XLOOKUP(Tabla20[[#This Row],[NOMBRE Y APELLIDO]],TBLFECHAS[NOMBRE Y APELLIDO],TBLFECHAS[DESDE]),"")</f>
        <v/>
      </c>
      <c r="L318" s="55" t="str">
        <f>IF(Tabla20[[#This Row],[TIPO]]="Temporales",_xlfn.XLOOKUP(Tabla20[[#This Row],[NOMBRE Y APELLIDO]],TBLFECHAS[NOMBRE Y APELLIDO],TBLFECHAS[HASTA]),"")</f>
        <v/>
      </c>
      <c r="M318" s="58">
        <v>10000</v>
      </c>
      <c r="N318" s="61">
        <v>0</v>
      </c>
      <c r="O318" s="59">
        <v>304</v>
      </c>
      <c r="P318" s="59">
        <v>287</v>
      </c>
      <c r="Q318" s="59">
        <f>Tabla20[[#This Row],[sbruto]]-SUM(Tabla20[[#This Row],[ISR]:[AFP]])-Tabla20[[#This Row],[sneto]]</f>
        <v>25</v>
      </c>
      <c r="R318" s="59">
        <v>9384</v>
      </c>
      <c r="S318" s="48" t="str">
        <f>_xlfn.XLOOKUP(Tabla20[[#This Row],[cedula]],TMODELO[Numero Documento],TMODELO[gen])</f>
        <v>M</v>
      </c>
      <c r="T318" s="49" t="str">
        <f>_xlfn.XLOOKUP(Tabla20[[#This Row],[cedula]],TMODELO[Numero Documento],TMODELO[Lugar Funciones Codigo])</f>
        <v>01.83.02</v>
      </c>
    </row>
    <row r="319" spans="1:20">
      <c r="A319" s="57" t="s">
        <v>3113</v>
      </c>
      <c r="B319" s="57" t="s">
        <v>3145</v>
      </c>
      <c r="C319" s="57" t="s">
        <v>3155</v>
      </c>
      <c r="D319" s="57" t="s">
        <v>2139</v>
      </c>
      <c r="E319" s="57" t="str">
        <f>_xlfn.XLOOKUP(Tabla20[[#This Row],[cedula]],TMODELO[Numero Documento],TMODELO[Empleado])</f>
        <v>GLORIS ARIANNY HERRERA RODRIGUEZ</v>
      </c>
      <c r="F319" s="57" t="s">
        <v>77</v>
      </c>
      <c r="G319" s="57" t="str">
        <f>_xlfn.XLOOKUP(Tabla20[[#This Row],[cedula]],TMODELO[Numero Documento],TMODELO[Lugar Funciones])</f>
        <v>VICEMINISTERIO DE CREATIVIDAD Y FORMACION ARTISTICA</v>
      </c>
      <c r="H319" s="57" t="str">
        <f>_xlfn.XLOOKUP(Tabla20[[#This Row],[cedula]],TCARRERA[CEDULA],TCARRERA[CATEGORIA DEL SERVIDOR],"")</f>
        <v/>
      </c>
      <c r="I319" s="65"/>
      <c r="J319" s="41" t="str">
        <f>IF(Tabla20[[#This Row],[CARRERA]]&lt;&gt;"",Tabla20[[#This Row],[CARRERA]],IF(Tabla20[[#This Row],[Columna1]]&lt;&gt;"",Tabla20[[#This Row],[Columna1]],""))</f>
        <v/>
      </c>
      <c r="K319" s="55" t="str">
        <f>IF(Tabla20[[#This Row],[TIPO]]="Temporales",_xlfn.XLOOKUP(Tabla20[[#This Row],[NOMBRE Y APELLIDO]],TBLFECHAS[NOMBRE Y APELLIDO],TBLFECHAS[DESDE]),"")</f>
        <v/>
      </c>
      <c r="L319" s="55" t="str">
        <f>IF(Tabla20[[#This Row],[TIPO]]="Temporales",_xlfn.XLOOKUP(Tabla20[[#This Row],[NOMBRE Y APELLIDO]],TBLFECHAS[NOMBRE Y APELLIDO],TBLFECHAS[HASTA]),"")</f>
        <v/>
      </c>
      <c r="M319" s="58">
        <v>10000</v>
      </c>
      <c r="N319" s="59">
        <v>0</v>
      </c>
      <c r="O319" s="59">
        <v>304</v>
      </c>
      <c r="P319" s="59">
        <v>287</v>
      </c>
      <c r="Q319" s="59">
        <f>Tabla20[[#This Row],[sbruto]]-SUM(Tabla20[[#This Row],[ISR]:[AFP]])-Tabla20[[#This Row],[sneto]]</f>
        <v>25</v>
      </c>
      <c r="R319" s="59">
        <v>9384</v>
      </c>
      <c r="S319" s="45" t="str">
        <f>_xlfn.XLOOKUP(Tabla20[[#This Row],[cedula]],TMODELO[Numero Documento],TMODELO[gen])</f>
        <v>F</v>
      </c>
      <c r="T319" s="49" t="str">
        <f>_xlfn.XLOOKUP(Tabla20[[#This Row],[cedula]],TMODELO[Numero Documento],TMODELO[Lugar Funciones Codigo])</f>
        <v>01.83.02</v>
      </c>
    </row>
    <row r="320" spans="1:20">
      <c r="A320" s="57" t="s">
        <v>3113</v>
      </c>
      <c r="B320" s="57" t="s">
        <v>3145</v>
      </c>
      <c r="C320" s="57" t="s">
        <v>3155</v>
      </c>
      <c r="D320" s="57" t="s">
        <v>2194</v>
      </c>
      <c r="E320" s="57" t="str">
        <f>_xlfn.XLOOKUP(Tabla20[[#This Row],[cedula]],TMODELO[Numero Documento],TMODELO[Empleado])</f>
        <v>LENIN ALEXANDER PERALTA PEREZ</v>
      </c>
      <c r="F320" s="57" t="s">
        <v>113</v>
      </c>
      <c r="G320" s="57" t="str">
        <f>_xlfn.XLOOKUP(Tabla20[[#This Row],[cedula]],TMODELO[Numero Documento],TMODELO[Lugar Funciones])</f>
        <v>VICEMINISTERIO DE CREATIVIDAD Y FORMACION ARTISTICA</v>
      </c>
      <c r="H320" s="57" t="str">
        <f>_xlfn.XLOOKUP(Tabla20[[#This Row],[cedula]],TCARRERA[CEDULA],TCARRERA[CATEGORIA DEL SERVIDOR],"")</f>
        <v/>
      </c>
      <c r="I320" s="65"/>
      <c r="J320" s="41" t="str">
        <f>IF(Tabla20[[#This Row],[CARRERA]]&lt;&gt;"",Tabla20[[#This Row],[CARRERA]],IF(Tabla20[[#This Row],[Columna1]]&lt;&gt;"",Tabla20[[#This Row],[Columna1]],""))</f>
        <v/>
      </c>
      <c r="K320" s="55" t="str">
        <f>IF(Tabla20[[#This Row],[TIPO]]="Temporales",_xlfn.XLOOKUP(Tabla20[[#This Row],[NOMBRE Y APELLIDO]],TBLFECHAS[NOMBRE Y APELLIDO],TBLFECHAS[DESDE]),"")</f>
        <v/>
      </c>
      <c r="L320" s="55" t="str">
        <f>IF(Tabla20[[#This Row],[TIPO]]="Temporales",_xlfn.XLOOKUP(Tabla20[[#This Row],[NOMBRE Y APELLIDO]],TBLFECHAS[NOMBRE Y APELLIDO],TBLFECHAS[HASTA]),"")</f>
        <v/>
      </c>
      <c r="M320" s="58">
        <v>10000</v>
      </c>
      <c r="N320" s="61">
        <v>0</v>
      </c>
      <c r="O320" s="59">
        <v>304</v>
      </c>
      <c r="P320" s="59">
        <v>287</v>
      </c>
      <c r="Q320" s="59">
        <f>Tabla20[[#This Row],[sbruto]]-SUM(Tabla20[[#This Row],[ISR]:[AFP]])-Tabla20[[#This Row],[sneto]]</f>
        <v>25</v>
      </c>
      <c r="R320" s="59">
        <v>9384</v>
      </c>
      <c r="S320" s="48" t="str">
        <f>_xlfn.XLOOKUP(Tabla20[[#This Row],[cedula]],TMODELO[Numero Documento],TMODELO[gen])</f>
        <v>M</v>
      </c>
      <c r="T320" s="49" t="str">
        <f>_xlfn.XLOOKUP(Tabla20[[#This Row],[cedula]],TMODELO[Numero Documento],TMODELO[Lugar Funciones Codigo])</f>
        <v>01.83.02</v>
      </c>
    </row>
    <row r="321" spans="1:20">
      <c r="A321" s="57" t="s">
        <v>3113</v>
      </c>
      <c r="B321" s="57" t="s">
        <v>3145</v>
      </c>
      <c r="C321" s="57" t="s">
        <v>3155</v>
      </c>
      <c r="D321" s="57" t="s">
        <v>2244</v>
      </c>
      <c r="E321" s="57" t="str">
        <f>_xlfn.XLOOKUP(Tabla20[[#This Row],[cedula]],TMODELO[Numero Documento],TMODELO[Empleado])</f>
        <v>PATRICIA BAUTISTA FELIZ</v>
      </c>
      <c r="F321" s="57" t="s">
        <v>8</v>
      </c>
      <c r="G321" s="57" t="str">
        <f>_xlfn.XLOOKUP(Tabla20[[#This Row],[cedula]],TMODELO[Numero Documento],TMODELO[Lugar Funciones])</f>
        <v>VICEMINISTERIO DE CREATIVIDAD Y FORMACION ARTISTICA</v>
      </c>
      <c r="H321" s="57" t="str">
        <f>_xlfn.XLOOKUP(Tabla20[[#This Row],[cedula]],TCARRERA[CEDULA],TCARRERA[CATEGORIA DEL SERVIDOR],"")</f>
        <v/>
      </c>
      <c r="I321" s="65"/>
      <c r="J321" s="41" t="str">
        <f>IF(Tabla20[[#This Row],[CARRERA]]&lt;&gt;"",Tabla20[[#This Row],[CARRERA]],IF(Tabla20[[#This Row],[Columna1]]&lt;&gt;"",Tabla20[[#This Row],[Columna1]],""))</f>
        <v/>
      </c>
      <c r="K321" s="55" t="str">
        <f>IF(Tabla20[[#This Row],[TIPO]]="Temporales",_xlfn.XLOOKUP(Tabla20[[#This Row],[NOMBRE Y APELLIDO]],TBLFECHAS[NOMBRE Y APELLIDO],TBLFECHAS[DESDE]),"")</f>
        <v/>
      </c>
      <c r="L321" s="55" t="str">
        <f>IF(Tabla20[[#This Row],[TIPO]]="Temporales",_xlfn.XLOOKUP(Tabla20[[#This Row],[NOMBRE Y APELLIDO]],TBLFECHAS[NOMBRE Y APELLIDO],TBLFECHAS[HASTA]),"")</f>
        <v/>
      </c>
      <c r="M321" s="58">
        <v>10000</v>
      </c>
      <c r="N321" s="61">
        <v>0</v>
      </c>
      <c r="O321" s="59">
        <v>304</v>
      </c>
      <c r="P321" s="59">
        <v>287</v>
      </c>
      <c r="Q321" s="59">
        <f>Tabla20[[#This Row],[sbruto]]-SUM(Tabla20[[#This Row],[ISR]:[AFP]])-Tabla20[[#This Row],[sneto]]</f>
        <v>25</v>
      </c>
      <c r="R321" s="59">
        <v>9384</v>
      </c>
      <c r="S321" s="45" t="str">
        <f>_xlfn.XLOOKUP(Tabla20[[#This Row],[cedula]],TMODELO[Numero Documento],TMODELO[gen])</f>
        <v>F</v>
      </c>
      <c r="T321" s="49" t="str">
        <f>_xlfn.XLOOKUP(Tabla20[[#This Row],[cedula]],TMODELO[Numero Documento],TMODELO[Lugar Funciones Codigo])</f>
        <v>01.83.02</v>
      </c>
    </row>
    <row r="322" spans="1:20">
      <c r="A322" s="57" t="s">
        <v>3113</v>
      </c>
      <c r="B322" s="57" t="s">
        <v>3145</v>
      </c>
      <c r="C322" s="57" t="s">
        <v>3169</v>
      </c>
      <c r="D322" s="57" t="s">
        <v>3171</v>
      </c>
      <c r="E322" s="57" t="str">
        <f>_xlfn.XLOOKUP(Tabla20[[#This Row],[cedula]],TMODELO[Numero Documento],TMODELO[Empleado])</f>
        <v>CARLOS MIGUEL VEITIA RAMIREZ</v>
      </c>
      <c r="F322" s="57" t="s">
        <v>391</v>
      </c>
      <c r="G322" s="57" t="str">
        <f>_xlfn.XLOOKUP(Tabla20[[#This Row],[cedula]],TMODELO[Numero Documento],TMODELO[Lugar Funciones])</f>
        <v>TEATRO NACIONAL</v>
      </c>
      <c r="H322" s="57" t="str">
        <f>_xlfn.XLOOKUP(Tabla20[[#This Row],[cedula]],TCARRERA[CEDULA],TCARRERA[CATEGORIA DEL SERVIDOR],"")</f>
        <v/>
      </c>
      <c r="I322" s="65"/>
      <c r="J322" s="41" t="str">
        <f>IF(Tabla20[[#This Row],[CARRERA]]&lt;&gt;"",Tabla20[[#This Row],[CARRERA]],IF(Tabla20[[#This Row],[Columna1]]&lt;&gt;"",Tabla20[[#This Row],[Columna1]],""))</f>
        <v/>
      </c>
      <c r="K322" s="55" t="str">
        <f>IF(Tabla20[[#This Row],[TIPO]]="Temporales",_xlfn.XLOOKUP(Tabla20[[#This Row],[NOMBRE Y APELLIDO]],TBLFECHAS[NOMBRE Y APELLIDO],TBLFECHAS[DESDE]),"")</f>
        <v/>
      </c>
      <c r="L322" s="55" t="str">
        <f>IF(Tabla20[[#This Row],[TIPO]]="Temporales",_xlfn.XLOOKUP(Tabla20[[#This Row],[NOMBRE Y APELLIDO]],TBLFECHAS[NOMBRE Y APELLIDO],TBLFECHAS[HASTA]),"")</f>
        <v/>
      </c>
      <c r="M322" s="58">
        <v>200000</v>
      </c>
      <c r="N322" s="60">
        <v>35911.919999999998</v>
      </c>
      <c r="O322" s="59">
        <v>4943.8</v>
      </c>
      <c r="P322" s="59">
        <v>5740</v>
      </c>
      <c r="Q322" s="59">
        <f>Tabla20[[#This Row],[sbruto]]-SUM(Tabla20[[#This Row],[ISR]:[AFP]])-Tabla20[[#This Row],[sneto]]</f>
        <v>25</v>
      </c>
      <c r="R322" s="59">
        <v>153379.28</v>
      </c>
      <c r="S322" s="49" t="str">
        <f>_xlfn.XLOOKUP(Tabla20[[#This Row],[cedula]],TMODELO[Numero Documento],TMODELO[gen])</f>
        <v>M</v>
      </c>
      <c r="T322" s="49" t="str">
        <f>_xlfn.XLOOKUP(Tabla20[[#This Row],[cedula]],TMODELO[Numero Documento],TMODELO[Lugar Funciones Codigo])</f>
        <v>01.83.02.00.01</v>
      </c>
    </row>
    <row r="323" spans="1:20">
      <c r="A323" s="57" t="s">
        <v>3113</v>
      </c>
      <c r="B323" s="57" t="s">
        <v>3145</v>
      </c>
      <c r="C323" s="57" t="s">
        <v>3169</v>
      </c>
      <c r="D323" s="57" t="s">
        <v>2629</v>
      </c>
      <c r="E323" s="57" t="str">
        <f>_xlfn.XLOOKUP(Tabla20[[#This Row],[cedula]],TMODELO[Numero Documento],TMODELO[Empleado])</f>
        <v>DANTE SALVADOR CUCURULLO PEREZ</v>
      </c>
      <c r="F323" s="57" t="s">
        <v>125</v>
      </c>
      <c r="G323" s="57" t="str">
        <f>_xlfn.XLOOKUP(Tabla20[[#This Row],[cedula]],TMODELO[Numero Documento],TMODELO[Lugar Funciones])</f>
        <v>TEATRO NACIONAL</v>
      </c>
      <c r="H323" s="57" t="str">
        <f>_xlfn.XLOOKUP(Tabla20[[#This Row],[cedula]],TCARRERA[CEDULA],TCARRERA[CATEGORIA DEL SERVIDOR],"")</f>
        <v/>
      </c>
      <c r="I323" s="65"/>
      <c r="J323" s="41" t="str">
        <f>IF(Tabla20[[#This Row],[CARRERA]]&lt;&gt;"",Tabla20[[#This Row],[CARRERA]],IF(Tabla20[[#This Row],[Columna1]]&lt;&gt;"",Tabla20[[#This Row],[Columna1]],""))</f>
        <v/>
      </c>
      <c r="K323" s="55" t="str">
        <f>IF(Tabla20[[#This Row],[TIPO]]="Temporales",_xlfn.XLOOKUP(Tabla20[[#This Row],[NOMBRE Y APELLIDO]],TBLFECHAS[NOMBRE Y APELLIDO],TBLFECHAS[DESDE]),"")</f>
        <v/>
      </c>
      <c r="L323" s="55" t="str">
        <f>IF(Tabla20[[#This Row],[TIPO]]="Temporales",_xlfn.XLOOKUP(Tabla20[[#This Row],[NOMBRE Y APELLIDO]],TBLFECHAS[NOMBRE Y APELLIDO],TBLFECHAS[HASTA]),"")</f>
        <v/>
      </c>
      <c r="M323" s="58">
        <v>175000</v>
      </c>
      <c r="N323" s="63">
        <v>29841.29</v>
      </c>
      <c r="O323" s="59">
        <v>4943.8</v>
      </c>
      <c r="P323" s="59">
        <v>5022.5</v>
      </c>
      <c r="Q323" s="59">
        <f>Tabla20[[#This Row],[sbruto]]-SUM(Tabla20[[#This Row],[ISR]:[AFP]])-Tabla20[[#This Row],[sneto]]</f>
        <v>425</v>
      </c>
      <c r="R323" s="59">
        <v>134767.41</v>
      </c>
      <c r="S323" s="45" t="str">
        <f>_xlfn.XLOOKUP(Tabla20[[#This Row],[cedula]],TMODELO[Numero Documento],TMODELO[gen])</f>
        <v>M</v>
      </c>
      <c r="T323" s="49" t="str">
        <f>_xlfn.XLOOKUP(Tabla20[[#This Row],[cedula]],TMODELO[Numero Documento],TMODELO[Lugar Funciones Codigo])</f>
        <v>01.83.02.00.01</v>
      </c>
    </row>
    <row r="324" spans="1:20">
      <c r="A324" s="57" t="s">
        <v>3113</v>
      </c>
      <c r="B324" s="57" t="s">
        <v>3145</v>
      </c>
      <c r="C324" s="57" t="s">
        <v>3169</v>
      </c>
      <c r="D324" s="57" t="s">
        <v>2598</v>
      </c>
      <c r="E324" s="57" t="str">
        <f>_xlfn.XLOOKUP(Tabla20[[#This Row],[cedula]],TMODELO[Numero Documento],TMODELO[Empleado])</f>
        <v>ALTAGRACIA FATIMA GUZMAN LANTIGUA</v>
      </c>
      <c r="F324" s="57" t="s">
        <v>1208</v>
      </c>
      <c r="G324" s="57" t="str">
        <f>_xlfn.XLOOKUP(Tabla20[[#This Row],[cedula]],TMODELO[Numero Documento],TMODELO[Lugar Funciones])</f>
        <v>TEATRO NACIONAL</v>
      </c>
      <c r="H324" s="57" t="str">
        <f>_xlfn.XLOOKUP(Tabla20[[#This Row],[cedula]],TCARRERA[CEDULA],TCARRERA[CATEGORIA DEL SERVIDOR],"")</f>
        <v/>
      </c>
      <c r="I324" s="65"/>
      <c r="J324" s="41" t="str">
        <f>IF(Tabla20[[#This Row],[CARRERA]]&lt;&gt;"",Tabla20[[#This Row],[CARRERA]],IF(Tabla20[[#This Row],[Columna1]]&lt;&gt;"",Tabla20[[#This Row],[Columna1]],""))</f>
        <v/>
      </c>
      <c r="K324" s="55" t="str">
        <f>IF(Tabla20[[#This Row],[TIPO]]="Temporales",_xlfn.XLOOKUP(Tabla20[[#This Row],[NOMBRE Y APELLIDO]],TBLFECHAS[NOMBRE Y APELLIDO],TBLFECHAS[DESDE]),"")</f>
        <v/>
      </c>
      <c r="L324" s="55" t="str">
        <f>IF(Tabla20[[#This Row],[TIPO]]="Temporales",_xlfn.XLOOKUP(Tabla20[[#This Row],[NOMBRE Y APELLIDO]],TBLFECHAS[NOMBRE Y APELLIDO],TBLFECHAS[HASTA]),"")</f>
        <v/>
      </c>
      <c r="M324" s="58">
        <v>175000</v>
      </c>
      <c r="N324" s="62">
        <v>29841.29</v>
      </c>
      <c r="O324" s="59">
        <v>4943.8</v>
      </c>
      <c r="P324" s="59">
        <v>5022.5</v>
      </c>
      <c r="Q324" s="59">
        <f>Tabla20[[#This Row],[sbruto]]-SUM(Tabla20[[#This Row],[ISR]:[AFP]])-Tabla20[[#This Row],[sneto]]</f>
        <v>1025</v>
      </c>
      <c r="R324" s="59">
        <v>134167.41</v>
      </c>
      <c r="S324" s="45" t="str">
        <f>_xlfn.XLOOKUP(Tabla20[[#This Row],[cedula]],TMODELO[Numero Documento],TMODELO[gen])</f>
        <v>F</v>
      </c>
      <c r="T324" s="49" t="str">
        <f>_xlfn.XLOOKUP(Tabla20[[#This Row],[cedula]],TMODELO[Numero Documento],TMODELO[Lugar Funciones Codigo])</f>
        <v>01.83.02.00.01</v>
      </c>
    </row>
    <row r="325" spans="1:20">
      <c r="A325" s="57" t="s">
        <v>3113</v>
      </c>
      <c r="B325" s="57" t="s">
        <v>3145</v>
      </c>
      <c r="C325" s="57" t="s">
        <v>3169</v>
      </c>
      <c r="D325" s="57" t="s">
        <v>1530</v>
      </c>
      <c r="E325" s="57" t="str">
        <f>_xlfn.XLOOKUP(Tabla20[[#This Row],[cedula]],TMODELO[Numero Documento],TMODELO[Empleado])</f>
        <v>ANA LISSETTE DE LA ALT TRONCOSO ROJAS</v>
      </c>
      <c r="F325" s="57" t="s">
        <v>3336</v>
      </c>
      <c r="G325" s="57" t="str">
        <f>_xlfn.XLOOKUP(Tabla20[[#This Row],[cedula]],TMODELO[Numero Documento],TMODELO[Lugar Funciones])</f>
        <v>TEATRO NACIONAL</v>
      </c>
      <c r="H325" s="57" t="str">
        <f>_xlfn.XLOOKUP(Tabla20[[#This Row],[cedula]],TCARRERA[CEDULA],TCARRERA[CATEGORIA DEL SERVIDOR],"")</f>
        <v>CARRERA ADMINISTRATIVA</v>
      </c>
      <c r="I325" s="65"/>
      <c r="J325" s="41" t="str">
        <f>IF(Tabla20[[#This Row],[CARRERA]]&lt;&gt;"",Tabla20[[#This Row],[CARRERA]],IF(Tabla20[[#This Row],[Columna1]]&lt;&gt;"",Tabla20[[#This Row],[Columna1]],""))</f>
        <v>CARRERA ADMINISTRATIVA</v>
      </c>
      <c r="K325" s="55" t="str">
        <f>IF(Tabla20[[#This Row],[TIPO]]="Temporales",_xlfn.XLOOKUP(Tabla20[[#This Row],[NOMBRE Y APELLIDO]],TBLFECHAS[NOMBRE Y APELLIDO],TBLFECHAS[DESDE]),"")</f>
        <v/>
      </c>
      <c r="L325" s="55" t="str">
        <f>IF(Tabla20[[#This Row],[TIPO]]="Temporales",_xlfn.XLOOKUP(Tabla20[[#This Row],[NOMBRE Y APELLIDO]],TBLFECHAS[NOMBRE Y APELLIDO],TBLFECHAS[HASTA]),"")</f>
        <v/>
      </c>
      <c r="M325" s="58">
        <v>110000</v>
      </c>
      <c r="N325" s="61">
        <v>14457.62</v>
      </c>
      <c r="O325" s="59">
        <v>3344</v>
      </c>
      <c r="P325" s="59">
        <v>3157</v>
      </c>
      <c r="Q325" s="59">
        <f>Tabla20[[#This Row],[sbruto]]-SUM(Tabla20[[#This Row],[ISR]:[AFP]])-Tabla20[[#This Row],[sneto]]</f>
        <v>675</v>
      </c>
      <c r="R325" s="59">
        <v>88366.38</v>
      </c>
      <c r="S325" s="45" t="str">
        <f>_xlfn.XLOOKUP(Tabla20[[#This Row],[cedula]],TMODELO[Numero Documento],TMODELO[gen])</f>
        <v>F</v>
      </c>
      <c r="T325" s="49" t="str">
        <f>_xlfn.XLOOKUP(Tabla20[[#This Row],[cedula]],TMODELO[Numero Documento],TMODELO[Lugar Funciones Codigo])</f>
        <v>01.83.02.00.01</v>
      </c>
    </row>
    <row r="326" spans="1:20">
      <c r="A326" s="57" t="s">
        <v>3113</v>
      </c>
      <c r="B326" s="57" t="s">
        <v>3145</v>
      </c>
      <c r="C326" s="57" t="s">
        <v>3169</v>
      </c>
      <c r="D326" s="57" t="s">
        <v>1528</v>
      </c>
      <c r="E326" s="57" t="str">
        <f>_xlfn.XLOOKUP(Tabla20[[#This Row],[cedula]],TMODELO[Numero Documento],TMODELO[Empleado])</f>
        <v>ALTAGRACIA MILADIS MOQUETE BELLO</v>
      </c>
      <c r="F326" s="57" t="s">
        <v>1269</v>
      </c>
      <c r="G326" s="57" t="str">
        <f>_xlfn.XLOOKUP(Tabla20[[#This Row],[cedula]],TMODELO[Numero Documento],TMODELO[Lugar Funciones])</f>
        <v>TEATRO NACIONAL</v>
      </c>
      <c r="H326" s="57" t="str">
        <f>_xlfn.XLOOKUP(Tabla20[[#This Row],[cedula]],TCARRERA[CEDULA],TCARRERA[CATEGORIA DEL SERVIDOR],"")</f>
        <v>CARRERA ADMINISTRATIVA</v>
      </c>
      <c r="I326" s="65"/>
      <c r="J326" s="41" t="str">
        <f>IF(Tabla20[[#This Row],[CARRERA]]&lt;&gt;"",Tabla20[[#This Row],[CARRERA]],IF(Tabla20[[#This Row],[Columna1]]&lt;&gt;"",Tabla20[[#This Row],[Columna1]],""))</f>
        <v>CARRERA ADMINISTRATIVA</v>
      </c>
      <c r="K326" s="55" t="str">
        <f>IF(Tabla20[[#This Row],[TIPO]]="Temporales",_xlfn.XLOOKUP(Tabla20[[#This Row],[NOMBRE Y APELLIDO]],TBLFECHAS[NOMBRE Y APELLIDO],TBLFECHAS[DESDE]),"")</f>
        <v/>
      </c>
      <c r="L326" s="55" t="str">
        <f>IF(Tabla20[[#This Row],[TIPO]]="Temporales",_xlfn.XLOOKUP(Tabla20[[#This Row],[NOMBRE Y APELLIDO]],TBLFECHAS[NOMBRE Y APELLIDO],TBLFECHAS[HASTA]),"")</f>
        <v/>
      </c>
      <c r="M326" s="58">
        <v>90000</v>
      </c>
      <c r="N326" s="63">
        <v>9753.1200000000008</v>
      </c>
      <c r="O326" s="59">
        <v>2736</v>
      </c>
      <c r="P326" s="59">
        <v>2583</v>
      </c>
      <c r="Q326" s="59">
        <f>Tabla20[[#This Row],[sbruto]]-SUM(Tabla20[[#This Row],[ISR]:[AFP]])-Tabla20[[#This Row],[sneto]]</f>
        <v>2867</v>
      </c>
      <c r="R326" s="59">
        <v>72060.88</v>
      </c>
      <c r="S326" s="45" t="str">
        <f>_xlfn.XLOOKUP(Tabla20[[#This Row],[cedula]],TMODELO[Numero Documento],TMODELO[gen])</f>
        <v>F</v>
      </c>
      <c r="T326" s="49" t="str">
        <f>_xlfn.XLOOKUP(Tabla20[[#This Row],[cedula]],TMODELO[Numero Documento],TMODELO[Lugar Funciones Codigo])</f>
        <v>01.83.02.00.01</v>
      </c>
    </row>
    <row r="327" spans="1:20">
      <c r="A327" s="57" t="s">
        <v>3113</v>
      </c>
      <c r="B327" s="57" t="s">
        <v>3145</v>
      </c>
      <c r="C327" s="57" t="s">
        <v>3169</v>
      </c>
      <c r="D327" s="57" t="s">
        <v>1585</v>
      </c>
      <c r="E327" s="57" t="str">
        <f>_xlfn.XLOOKUP(Tabla20[[#This Row],[cedula]],TMODELO[Numero Documento],TMODELO[Empleado])</f>
        <v>TEODORA MARIA VASQUEZ</v>
      </c>
      <c r="F327" s="57" t="s">
        <v>914</v>
      </c>
      <c r="G327" s="57" t="str">
        <f>_xlfn.XLOOKUP(Tabla20[[#This Row],[cedula]],TMODELO[Numero Documento],TMODELO[Lugar Funciones])</f>
        <v>TEATRO NACIONAL</v>
      </c>
      <c r="H327" s="57" t="str">
        <f>_xlfn.XLOOKUP(Tabla20[[#This Row],[cedula]],TCARRERA[CEDULA],TCARRERA[CATEGORIA DEL SERVIDOR],"")</f>
        <v>CARRERA ADMINISTRATIVA</v>
      </c>
      <c r="I327" s="65"/>
      <c r="J327" s="41" t="str">
        <f>IF(Tabla20[[#This Row],[CARRERA]]&lt;&gt;"",Tabla20[[#This Row],[CARRERA]],IF(Tabla20[[#This Row],[Columna1]]&lt;&gt;"",Tabla20[[#This Row],[Columna1]],""))</f>
        <v>CARRERA ADMINISTRATIVA</v>
      </c>
      <c r="K327" s="55" t="str">
        <f>IF(Tabla20[[#This Row],[TIPO]]="Temporales",_xlfn.XLOOKUP(Tabla20[[#This Row],[NOMBRE Y APELLIDO]],TBLFECHAS[NOMBRE Y APELLIDO],TBLFECHAS[DESDE]),"")</f>
        <v/>
      </c>
      <c r="L327" s="55" t="str">
        <f>IF(Tabla20[[#This Row],[TIPO]]="Temporales",_xlfn.XLOOKUP(Tabla20[[#This Row],[NOMBRE Y APELLIDO]],TBLFECHAS[NOMBRE Y APELLIDO],TBLFECHAS[HASTA]),"")</f>
        <v/>
      </c>
      <c r="M327" s="58">
        <v>90000</v>
      </c>
      <c r="N327" s="60">
        <v>9753.1200000000008</v>
      </c>
      <c r="O327" s="59">
        <v>2736</v>
      </c>
      <c r="P327" s="59">
        <v>2583</v>
      </c>
      <c r="Q327" s="59">
        <f>Tabla20[[#This Row],[sbruto]]-SUM(Tabla20[[#This Row],[ISR]:[AFP]])-Tabla20[[#This Row],[sneto]]</f>
        <v>2817</v>
      </c>
      <c r="R327" s="59">
        <v>72110.880000000005</v>
      </c>
      <c r="S327" s="45" t="str">
        <f>_xlfn.XLOOKUP(Tabla20[[#This Row],[cedula]],TMODELO[Numero Documento],TMODELO[gen])</f>
        <v>F</v>
      </c>
      <c r="T327" s="49" t="str">
        <f>_xlfn.XLOOKUP(Tabla20[[#This Row],[cedula]],TMODELO[Numero Documento],TMODELO[Lugar Funciones Codigo])</f>
        <v>01.83.02.00.01</v>
      </c>
    </row>
    <row r="328" spans="1:20">
      <c r="A328" s="57" t="s">
        <v>3113</v>
      </c>
      <c r="B328" s="57" t="s">
        <v>3145</v>
      </c>
      <c r="C328" s="57" t="s">
        <v>3169</v>
      </c>
      <c r="D328" s="57" t="s">
        <v>1581</v>
      </c>
      <c r="E328" s="57" t="str">
        <f>_xlfn.XLOOKUP(Tabla20[[#This Row],[cedula]],TMODELO[Numero Documento],TMODELO[Empleado])</f>
        <v>RAY LUIS TAVAREZ DIAZ</v>
      </c>
      <c r="F328" s="57" t="s">
        <v>902</v>
      </c>
      <c r="G328" s="57" t="str">
        <f>_xlfn.XLOOKUP(Tabla20[[#This Row],[cedula]],TMODELO[Numero Documento],TMODELO[Lugar Funciones])</f>
        <v>TEATRO NACIONAL</v>
      </c>
      <c r="H328" s="57" t="str">
        <f>_xlfn.XLOOKUP(Tabla20[[#This Row],[cedula]],TCARRERA[CEDULA],TCARRERA[CATEGORIA DEL SERVIDOR],"")</f>
        <v>CARRERA ADMINISTRATIVA</v>
      </c>
      <c r="I328" s="65"/>
      <c r="J328" s="41" t="str">
        <f>IF(Tabla20[[#This Row],[CARRERA]]&lt;&gt;"",Tabla20[[#This Row],[CARRERA]],IF(Tabla20[[#This Row],[Columna1]]&lt;&gt;"",Tabla20[[#This Row],[Columna1]],""))</f>
        <v>CARRERA ADMINISTRATIVA</v>
      </c>
      <c r="K328" s="55" t="str">
        <f>IF(Tabla20[[#This Row],[TIPO]]="Temporales",_xlfn.XLOOKUP(Tabla20[[#This Row],[NOMBRE Y APELLIDO]],TBLFECHAS[NOMBRE Y APELLIDO],TBLFECHAS[DESDE]),"")</f>
        <v/>
      </c>
      <c r="L328" s="55" t="str">
        <f>IF(Tabla20[[#This Row],[TIPO]]="Temporales",_xlfn.XLOOKUP(Tabla20[[#This Row],[NOMBRE Y APELLIDO]],TBLFECHAS[NOMBRE Y APELLIDO],TBLFECHAS[HASTA]),"")</f>
        <v/>
      </c>
      <c r="M328" s="58">
        <v>75000</v>
      </c>
      <c r="N328" s="63">
        <v>5769.33</v>
      </c>
      <c r="O328" s="59">
        <v>2280</v>
      </c>
      <c r="P328" s="59">
        <v>2152.5</v>
      </c>
      <c r="Q328" s="59">
        <f>Tabla20[[#This Row],[sbruto]]-SUM(Tabla20[[#This Row],[ISR]:[AFP]])-Tabla20[[#This Row],[sneto]]</f>
        <v>5361.239999999998</v>
      </c>
      <c r="R328" s="59">
        <v>59436.93</v>
      </c>
      <c r="S328" s="45" t="str">
        <f>_xlfn.XLOOKUP(Tabla20[[#This Row],[cedula]],TMODELO[Numero Documento],TMODELO[gen])</f>
        <v>M</v>
      </c>
      <c r="T328" s="49" t="str">
        <f>_xlfn.XLOOKUP(Tabla20[[#This Row],[cedula]],TMODELO[Numero Documento],TMODELO[Lugar Funciones Codigo])</f>
        <v>01.83.02.00.01</v>
      </c>
    </row>
    <row r="329" spans="1:20">
      <c r="A329" s="57" t="s">
        <v>3113</v>
      </c>
      <c r="B329" s="57" t="s">
        <v>3145</v>
      </c>
      <c r="C329" s="57" t="s">
        <v>3169</v>
      </c>
      <c r="D329" s="57" t="s">
        <v>1543</v>
      </c>
      <c r="E329" s="57" t="str">
        <f>_xlfn.XLOOKUP(Tabla20[[#This Row],[cedula]],TMODELO[Numero Documento],TMODELO[Empleado])</f>
        <v>ERNESTO FIDEL LOPEZ GIL</v>
      </c>
      <c r="F329" s="57" t="s">
        <v>858</v>
      </c>
      <c r="G329" s="57" t="str">
        <f>_xlfn.XLOOKUP(Tabla20[[#This Row],[cedula]],TMODELO[Numero Documento],TMODELO[Lugar Funciones])</f>
        <v>TEATRO NACIONAL</v>
      </c>
      <c r="H329" s="57" t="str">
        <f>_xlfn.XLOOKUP(Tabla20[[#This Row],[cedula]],TCARRERA[CEDULA],TCARRERA[CATEGORIA DEL SERVIDOR],"")</f>
        <v>CARRERA ADMINISTRATIVA</v>
      </c>
      <c r="I329" s="65"/>
      <c r="J329" s="41" t="str">
        <f>IF(Tabla20[[#This Row],[CARRERA]]&lt;&gt;"",Tabla20[[#This Row],[CARRERA]],IF(Tabla20[[#This Row],[Columna1]]&lt;&gt;"",Tabla20[[#This Row],[Columna1]],""))</f>
        <v>CARRERA ADMINISTRATIVA</v>
      </c>
      <c r="K329" s="55" t="str">
        <f>IF(Tabla20[[#This Row],[TIPO]]="Temporales",_xlfn.XLOOKUP(Tabla20[[#This Row],[NOMBRE Y APELLIDO]],TBLFECHAS[NOMBRE Y APELLIDO],TBLFECHAS[DESDE]),"")</f>
        <v/>
      </c>
      <c r="L329" s="55" t="str">
        <f>IF(Tabla20[[#This Row],[TIPO]]="Temporales",_xlfn.XLOOKUP(Tabla20[[#This Row],[NOMBRE Y APELLIDO]],TBLFECHAS[NOMBRE Y APELLIDO],TBLFECHAS[HASTA]),"")</f>
        <v/>
      </c>
      <c r="M329" s="58">
        <v>75000</v>
      </c>
      <c r="N329" s="60">
        <v>14955.94</v>
      </c>
      <c r="O329" s="59">
        <v>2280</v>
      </c>
      <c r="P329" s="59">
        <v>2152.5</v>
      </c>
      <c r="Q329" s="59">
        <f>Tabla20[[#This Row],[sbruto]]-SUM(Tabla20[[#This Row],[ISR]:[AFP]])-Tabla20[[#This Row],[sneto]]</f>
        <v>20090.97</v>
      </c>
      <c r="R329" s="59">
        <v>35520.589999999997</v>
      </c>
      <c r="S329" s="45" t="str">
        <f>_xlfn.XLOOKUP(Tabla20[[#This Row],[cedula]],TMODELO[Numero Documento],TMODELO[gen])</f>
        <v>M</v>
      </c>
      <c r="T329" s="49" t="str">
        <f>_xlfn.XLOOKUP(Tabla20[[#This Row],[cedula]],TMODELO[Numero Documento],TMODELO[Lugar Funciones Codigo])</f>
        <v>01.83.02.00.01</v>
      </c>
    </row>
    <row r="330" spans="1:20">
      <c r="A330" s="57" t="s">
        <v>3113</v>
      </c>
      <c r="B330" s="57" t="s">
        <v>3145</v>
      </c>
      <c r="C330" s="57" t="s">
        <v>3169</v>
      </c>
      <c r="D330" s="57" t="s">
        <v>2733</v>
      </c>
      <c r="E330" s="57" t="str">
        <f>_xlfn.XLOOKUP(Tabla20[[#This Row],[cedula]],TMODELO[Numero Documento],TMODELO[Empleado])</f>
        <v>MILDRED LUISA DE LA MOTA PREGO</v>
      </c>
      <c r="F330" s="57" t="s">
        <v>568</v>
      </c>
      <c r="G330" s="57" t="str">
        <f>_xlfn.XLOOKUP(Tabla20[[#This Row],[cedula]],TMODELO[Numero Documento],TMODELO[Lugar Funciones])</f>
        <v>TEATRO NACIONAL</v>
      </c>
      <c r="H330" s="57" t="str">
        <f>_xlfn.XLOOKUP(Tabla20[[#This Row],[cedula]],TCARRERA[CEDULA],TCARRERA[CATEGORIA DEL SERVIDOR],"")</f>
        <v/>
      </c>
      <c r="I330" s="65"/>
      <c r="J330" s="41" t="str">
        <f>IF(Tabla20[[#This Row],[CARRERA]]&lt;&gt;"",Tabla20[[#This Row],[CARRERA]],IF(Tabla20[[#This Row],[Columna1]]&lt;&gt;"",Tabla20[[#This Row],[Columna1]],""))</f>
        <v/>
      </c>
      <c r="K330" s="55" t="str">
        <f>IF(Tabla20[[#This Row],[TIPO]]="Temporales",_xlfn.XLOOKUP(Tabla20[[#This Row],[NOMBRE Y APELLIDO]],TBLFECHAS[NOMBRE Y APELLIDO],TBLFECHAS[DESDE]),"")</f>
        <v/>
      </c>
      <c r="L330" s="55" t="str">
        <f>IF(Tabla20[[#This Row],[TIPO]]="Temporales",_xlfn.XLOOKUP(Tabla20[[#This Row],[NOMBRE Y APELLIDO]],TBLFECHAS[NOMBRE Y APELLIDO],TBLFECHAS[HASTA]),"")</f>
        <v/>
      </c>
      <c r="M330" s="58">
        <v>75000</v>
      </c>
      <c r="N330" s="63">
        <v>6309.38</v>
      </c>
      <c r="O330" s="59">
        <v>2280</v>
      </c>
      <c r="P330" s="59">
        <v>2152.5</v>
      </c>
      <c r="Q330" s="59">
        <f>Tabla20[[#This Row],[sbruto]]-SUM(Tabla20[[#This Row],[ISR]:[AFP]])-Tabla20[[#This Row],[sneto]]</f>
        <v>24.999999999992724</v>
      </c>
      <c r="R330" s="59">
        <v>64233.120000000003</v>
      </c>
      <c r="S330" s="45" t="str">
        <f>_xlfn.XLOOKUP(Tabla20[[#This Row],[cedula]],TMODELO[Numero Documento],TMODELO[gen])</f>
        <v>F</v>
      </c>
      <c r="T330" s="49" t="str">
        <f>_xlfn.XLOOKUP(Tabla20[[#This Row],[cedula]],TMODELO[Numero Documento],TMODELO[Lugar Funciones Codigo])</f>
        <v>01.83.02.00.01</v>
      </c>
    </row>
    <row r="331" spans="1:20">
      <c r="A331" s="57" t="s">
        <v>3113</v>
      </c>
      <c r="B331" s="57" t="s">
        <v>3145</v>
      </c>
      <c r="C331" s="57" t="s">
        <v>3169</v>
      </c>
      <c r="D331" s="57" t="s">
        <v>1529</v>
      </c>
      <c r="E331" s="57" t="str">
        <f>_xlfn.XLOOKUP(Tabla20[[#This Row],[cedula]],TMODELO[Numero Documento],TMODELO[Empleado])</f>
        <v>AMAURY DE JESUS ESQUEA CONTIN</v>
      </c>
      <c r="F331" s="57" t="s">
        <v>843</v>
      </c>
      <c r="G331" s="57" t="str">
        <f>_xlfn.XLOOKUP(Tabla20[[#This Row],[cedula]],TMODELO[Numero Documento],TMODELO[Lugar Funciones])</f>
        <v>TEATRO NACIONAL</v>
      </c>
      <c r="H331" s="57" t="str">
        <f>_xlfn.XLOOKUP(Tabla20[[#This Row],[cedula]],TCARRERA[CEDULA],TCARRERA[CATEGORIA DEL SERVIDOR],"")</f>
        <v>CARRERA ADMINISTRATIVA</v>
      </c>
      <c r="I331" s="65"/>
      <c r="J331" s="41" t="str">
        <f>IF(Tabla20[[#This Row],[CARRERA]]&lt;&gt;"",Tabla20[[#This Row],[CARRERA]],IF(Tabla20[[#This Row],[Columna1]]&lt;&gt;"",Tabla20[[#This Row],[Columna1]],""))</f>
        <v>CARRERA ADMINISTRATIVA</v>
      </c>
      <c r="K331" s="55" t="str">
        <f>IF(Tabla20[[#This Row],[TIPO]]="Temporales",_xlfn.XLOOKUP(Tabla20[[#This Row],[NOMBRE Y APELLIDO]],TBLFECHAS[NOMBRE Y APELLIDO],TBLFECHAS[DESDE]),"")</f>
        <v/>
      </c>
      <c r="L331" s="55" t="str">
        <f>IF(Tabla20[[#This Row],[TIPO]]="Temporales",_xlfn.XLOOKUP(Tabla20[[#This Row],[NOMBRE Y APELLIDO]],TBLFECHAS[NOMBRE Y APELLIDO],TBLFECHAS[HASTA]),"")</f>
        <v/>
      </c>
      <c r="M331" s="58">
        <v>75000</v>
      </c>
      <c r="N331" s="61">
        <v>6039.35</v>
      </c>
      <c r="O331" s="59">
        <v>2280</v>
      </c>
      <c r="P331" s="59">
        <v>2152.5</v>
      </c>
      <c r="Q331" s="59">
        <f>Tabla20[[#This Row],[sbruto]]-SUM(Tabla20[[#This Row],[ISR]:[AFP]])-Tabla20[[#This Row],[sneto]]</f>
        <v>17386.330000000002</v>
      </c>
      <c r="R331" s="59">
        <v>47141.82</v>
      </c>
      <c r="S331" s="45" t="str">
        <f>_xlfn.XLOOKUP(Tabla20[[#This Row],[cedula]],TMODELO[Numero Documento],TMODELO[gen])</f>
        <v>M</v>
      </c>
      <c r="T331" s="49" t="str">
        <f>_xlfn.XLOOKUP(Tabla20[[#This Row],[cedula]],TMODELO[Numero Documento],TMODELO[Lugar Funciones Codigo])</f>
        <v>01.83.02.00.01</v>
      </c>
    </row>
    <row r="332" spans="1:20">
      <c r="A332" s="57" t="s">
        <v>3113</v>
      </c>
      <c r="B332" s="57" t="s">
        <v>3145</v>
      </c>
      <c r="C332" s="57" t="s">
        <v>3169</v>
      </c>
      <c r="D332" s="57" t="s">
        <v>1583</v>
      </c>
      <c r="E332" s="57" t="str">
        <f>_xlfn.XLOOKUP(Tabla20[[#This Row],[cedula]],TMODELO[Numero Documento],TMODELO[Empleado])</f>
        <v>ROSMERY ALTAGRACIA SANCHEZ MENDEZ</v>
      </c>
      <c r="F332" s="57" t="s">
        <v>909</v>
      </c>
      <c r="G332" s="57" t="str">
        <f>_xlfn.XLOOKUP(Tabla20[[#This Row],[cedula]],TMODELO[Numero Documento],TMODELO[Lugar Funciones])</f>
        <v>TEATRO NACIONAL</v>
      </c>
      <c r="H332" s="57" t="str">
        <f>_xlfn.XLOOKUP(Tabla20[[#This Row],[cedula]],TCARRERA[CEDULA],TCARRERA[CATEGORIA DEL SERVIDOR],"")</f>
        <v>CARRERA ADMINISTRATIVA</v>
      </c>
      <c r="I332" s="65"/>
      <c r="J332" s="50" t="str">
        <f>IF(Tabla20[[#This Row],[CARRERA]]&lt;&gt;"",Tabla20[[#This Row],[CARRERA]],IF(Tabla20[[#This Row],[Columna1]]&lt;&gt;"",Tabla20[[#This Row],[Columna1]],""))</f>
        <v>CARRERA ADMINISTRATIVA</v>
      </c>
      <c r="K332" s="54" t="str">
        <f>IF(Tabla20[[#This Row],[TIPO]]="Temporales",_xlfn.XLOOKUP(Tabla20[[#This Row],[NOMBRE Y APELLIDO]],TBLFECHAS[NOMBRE Y APELLIDO],TBLFECHAS[DESDE]),"")</f>
        <v/>
      </c>
      <c r="L332" s="54" t="str">
        <f>IF(Tabla20[[#This Row],[TIPO]]="Temporales",_xlfn.XLOOKUP(Tabla20[[#This Row],[NOMBRE Y APELLIDO]],TBLFECHAS[NOMBRE Y APELLIDO],TBLFECHAS[HASTA]),"")</f>
        <v/>
      </c>
      <c r="M332" s="58">
        <v>70000</v>
      </c>
      <c r="N332" s="62">
        <v>5368.48</v>
      </c>
      <c r="O332" s="59">
        <v>2128</v>
      </c>
      <c r="P332" s="59">
        <v>2009</v>
      </c>
      <c r="Q332" s="59">
        <f>Tabla20[[#This Row],[sbruto]]-SUM(Tabla20[[#This Row],[ISR]:[AFP]])-Tabla20[[#This Row],[sneto]]</f>
        <v>10075.500000000007</v>
      </c>
      <c r="R332" s="59">
        <v>50419.02</v>
      </c>
      <c r="S332" s="45" t="str">
        <f>_xlfn.XLOOKUP(Tabla20[[#This Row],[cedula]],TMODELO[Numero Documento],TMODELO[gen])</f>
        <v>M</v>
      </c>
      <c r="T332" s="49" t="str">
        <f>_xlfn.XLOOKUP(Tabla20[[#This Row],[cedula]],TMODELO[Numero Documento],TMODELO[Lugar Funciones Codigo])</f>
        <v>01.83.02.00.01</v>
      </c>
    </row>
    <row r="333" spans="1:20">
      <c r="A333" s="57" t="s">
        <v>3113</v>
      </c>
      <c r="B333" s="57" t="s">
        <v>3145</v>
      </c>
      <c r="C333" s="57" t="s">
        <v>3169</v>
      </c>
      <c r="D333" s="57" t="s">
        <v>1551</v>
      </c>
      <c r="E333" s="57" t="str">
        <f>_xlfn.XLOOKUP(Tabla20[[#This Row],[cedula]],TMODELO[Numero Documento],TMODELO[Empleado])</f>
        <v>JUANA DINORAH CESPEDES MORILLO</v>
      </c>
      <c r="F333" s="57" t="s">
        <v>881</v>
      </c>
      <c r="G333" s="57" t="str">
        <f>_xlfn.XLOOKUP(Tabla20[[#This Row],[cedula]],TMODELO[Numero Documento],TMODELO[Lugar Funciones])</f>
        <v>TEATRO NACIONAL</v>
      </c>
      <c r="H333" s="57" t="str">
        <f>_xlfn.XLOOKUP(Tabla20[[#This Row],[cedula]],TCARRERA[CEDULA],TCARRERA[CATEGORIA DEL SERVIDOR],"")</f>
        <v>CARRERA ADMINISTRATIVA</v>
      </c>
      <c r="I333" s="65"/>
      <c r="J333" s="41" t="str">
        <f>IF(Tabla20[[#This Row],[CARRERA]]&lt;&gt;"",Tabla20[[#This Row],[CARRERA]],IF(Tabla20[[#This Row],[Columna1]]&lt;&gt;"",Tabla20[[#This Row],[Columna1]],""))</f>
        <v>CARRERA ADMINISTRATIVA</v>
      </c>
      <c r="K333" s="55" t="str">
        <f>IF(Tabla20[[#This Row],[TIPO]]="Temporales",_xlfn.XLOOKUP(Tabla20[[#This Row],[NOMBRE Y APELLIDO]],TBLFECHAS[NOMBRE Y APELLIDO],TBLFECHAS[DESDE]),"")</f>
        <v/>
      </c>
      <c r="L333" s="55" t="str">
        <f>IF(Tabla20[[#This Row],[TIPO]]="Temporales",_xlfn.XLOOKUP(Tabla20[[#This Row],[NOMBRE Y APELLIDO]],TBLFECHAS[NOMBRE Y APELLIDO],TBLFECHAS[HASTA]),"")</f>
        <v/>
      </c>
      <c r="M333" s="58">
        <v>60000</v>
      </c>
      <c r="N333" s="63">
        <v>3486.68</v>
      </c>
      <c r="O333" s="59">
        <v>1824</v>
      </c>
      <c r="P333" s="59">
        <v>1722</v>
      </c>
      <c r="Q333" s="59">
        <f>Tabla20[[#This Row],[sbruto]]-SUM(Tabla20[[#This Row],[ISR]:[AFP]])-Tabla20[[#This Row],[sneto]]</f>
        <v>375</v>
      </c>
      <c r="R333" s="59">
        <v>52592.32</v>
      </c>
      <c r="S333" s="45" t="str">
        <f>_xlfn.XLOOKUP(Tabla20[[#This Row],[cedula]],TMODELO[Numero Documento],TMODELO[gen])</f>
        <v>F</v>
      </c>
      <c r="T333" s="49" t="str">
        <f>_xlfn.XLOOKUP(Tabla20[[#This Row],[cedula]],TMODELO[Numero Documento],TMODELO[Lugar Funciones Codigo])</f>
        <v>01.83.02.00.01</v>
      </c>
    </row>
    <row r="334" spans="1:20">
      <c r="A334" s="57" t="s">
        <v>3113</v>
      </c>
      <c r="B334" s="57" t="s">
        <v>3145</v>
      </c>
      <c r="C334" s="57" t="s">
        <v>3169</v>
      </c>
      <c r="D334" s="57" t="s">
        <v>1546</v>
      </c>
      <c r="E334" s="57" t="str">
        <f>_xlfn.XLOOKUP(Tabla20[[#This Row],[cedula]],TMODELO[Numero Documento],TMODELO[Empleado])</f>
        <v>FIOR D ALIZA RODRIGUEZ RECIO</v>
      </c>
      <c r="F334" s="57" t="s">
        <v>864</v>
      </c>
      <c r="G334" s="57" t="str">
        <f>_xlfn.XLOOKUP(Tabla20[[#This Row],[cedula]],TMODELO[Numero Documento],TMODELO[Lugar Funciones])</f>
        <v>TEATRO NACIONAL</v>
      </c>
      <c r="H334" s="57" t="str">
        <f>_xlfn.XLOOKUP(Tabla20[[#This Row],[cedula]],TCARRERA[CEDULA],TCARRERA[CATEGORIA DEL SERVIDOR],"")</f>
        <v>CARRERA ADMINISTRATIVA</v>
      </c>
      <c r="I334" s="65"/>
      <c r="J334" s="41" t="str">
        <f>IF(Tabla20[[#This Row],[CARRERA]]&lt;&gt;"",Tabla20[[#This Row],[CARRERA]],IF(Tabla20[[#This Row],[Columna1]]&lt;&gt;"",Tabla20[[#This Row],[Columna1]],""))</f>
        <v>CARRERA ADMINISTRATIVA</v>
      </c>
      <c r="K334" s="55" t="str">
        <f>IF(Tabla20[[#This Row],[TIPO]]="Temporales",_xlfn.XLOOKUP(Tabla20[[#This Row],[NOMBRE Y APELLIDO]],TBLFECHAS[NOMBRE Y APELLIDO],TBLFECHAS[DESDE]),"")</f>
        <v/>
      </c>
      <c r="L334" s="55" t="str">
        <f>IF(Tabla20[[#This Row],[TIPO]]="Temporales",_xlfn.XLOOKUP(Tabla20[[#This Row],[NOMBRE Y APELLIDO]],TBLFECHAS[NOMBRE Y APELLIDO],TBLFECHAS[HASTA]),"")</f>
        <v/>
      </c>
      <c r="M334" s="58">
        <v>60000</v>
      </c>
      <c r="N334" s="60">
        <v>3216.65</v>
      </c>
      <c r="O334" s="59">
        <v>1824</v>
      </c>
      <c r="P334" s="59">
        <v>1722</v>
      </c>
      <c r="Q334" s="59">
        <f>Tabla20[[#This Row],[sbruto]]-SUM(Tabla20[[#This Row],[ISR]:[AFP]])-Tabla20[[#This Row],[sneto]]</f>
        <v>33323.18</v>
      </c>
      <c r="R334" s="59">
        <v>19914.169999999998</v>
      </c>
      <c r="S334" s="45" t="str">
        <f>_xlfn.XLOOKUP(Tabla20[[#This Row],[cedula]],TMODELO[Numero Documento],TMODELO[gen])</f>
        <v>F</v>
      </c>
      <c r="T334" s="49" t="str">
        <f>_xlfn.XLOOKUP(Tabla20[[#This Row],[cedula]],TMODELO[Numero Documento],TMODELO[Lugar Funciones Codigo])</f>
        <v>01.83.02.00.01</v>
      </c>
    </row>
    <row r="335" spans="1:20">
      <c r="A335" s="57" t="s">
        <v>3113</v>
      </c>
      <c r="B335" s="57" t="s">
        <v>3145</v>
      </c>
      <c r="C335" s="57" t="s">
        <v>3169</v>
      </c>
      <c r="D335" s="57" t="s">
        <v>1582</v>
      </c>
      <c r="E335" s="57" t="str">
        <f>_xlfn.XLOOKUP(Tabla20[[#This Row],[cedula]],TMODELO[Numero Documento],TMODELO[Empleado])</f>
        <v>ROBERTO DE LEON DUME</v>
      </c>
      <c r="F335" s="57" t="s">
        <v>906</v>
      </c>
      <c r="G335" s="57" t="str">
        <f>_xlfn.XLOOKUP(Tabla20[[#This Row],[cedula]],TMODELO[Numero Documento],TMODELO[Lugar Funciones])</f>
        <v>TEATRO NACIONAL</v>
      </c>
      <c r="H335" s="57" t="str">
        <f>_xlfn.XLOOKUP(Tabla20[[#This Row],[cedula]],TCARRERA[CEDULA],TCARRERA[CATEGORIA DEL SERVIDOR],"")</f>
        <v>CARRERA ADMINISTRATIVA</v>
      </c>
      <c r="I335" s="65"/>
      <c r="J335" s="41" t="str">
        <f>IF(Tabla20[[#This Row],[CARRERA]]&lt;&gt;"",Tabla20[[#This Row],[CARRERA]],IF(Tabla20[[#This Row],[Columna1]]&lt;&gt;"",Tabla20[[#This Row],[Columna1]],""))</f>
        <v>CARRERA ADMINISTRATIVA</v>
      </c>
      <c r="K335" s="55" t="str">
        <f>IF(Tabla20[[#This Row],[TIPO]]="Temporales",_xlfn.XLOOKUP(Tabla20[[#This Row],[NOMBRE Y APELLIDO]],TBLFECHAS[NOMBRE Y APELLIDO],TBLFECHAS[DESDE]),"")</f>
        <v/>
      </c>
      <c r="L335" s="55" t="str">
        <f>IF(Tabla20[[#This Row],[TIPO]]="Temporales",_xlfn.XLOOKUP(Tabla20[[#This Row],[NOMBRE Y APELLIDO]],TBLFECHAS[NOMBRE Y APELLIDO],TBLFECHAS[HASTA]),"")</f>
        <v/>
      </c>
      <c r="M335" s="58">
        <v>55000</v>
      </c>
      <c r="N335" s="60">
        <v>2559.6799999999998</v>
      </c>
      <c r="O335" s="59">
        <v>1672</v>
      </c>
      <c r="P335" s="59">
        <v>1578.5</v>
      </c>
      <c r="Q335" s="59">
        <f>Tabla20[[#This Row],[sbruto]]-SUM(Tabla20[[#This Row],[ISR]:[AFP]])-Tabla20[[#This Row],[sneto]]</f>
        <v>16880.060000000001</v>
      </c>
      <c r="R335" s="59">
        <v>32309.759999999998</v>
      </c>
      <c r="S335" s="45" t="str">
        <f>_xlfn.XLOOKUP(Tabla20[[#This Row],[cedula]],TMODELO[Numero Documento],TMODELO[gen])</f>
        <v>M</v>
      </c>
      <c r="T335" s="49" t="str">
        <f>_xlfn.XLOOKUP(Tabla20[[#This Row],[cedula]],TMODELO[Numero Documento],TMODELO[Lugar Funciones Codigo])</f>
        <v>01.83.02.00.01</v>
      </c>
    </row>
    <row r="336" spans="1:20">
      <c r="A336" s="57" t="s">
        <v>3113</v>
      </c>
      <c r="B336" s="57" t="s">
        <v>3145</v>
      </c>
      <c r="C336" s="57" t="s">
        <v>3169</v>
      </c>
      <c r="D336" s="57" t="s">
        <v>1548</v>
      </c>
      <c r="E336" s="57" t="str">
        <f>_xlfn.XLOOKUP(Tabla20[[#This Row],[cedula]],TMODELO[Numero Documento],TMODELO[Empleado])</f>
        <v>HECTOR JOSE ARREDONDO PAULINO</v>
      </c>
      <c r="F336" s="57" t="s">
        <v>30</v>
      </c>
      <c r="G336" s="57" t="str">
        <f>_xlfn.XLOOKUP(Tabla20[[#This Row],[cedula]],TMODELO[Numero Documento],TMODELO[Lugar Funciones])</f>
        <v>TEATRO NACIONAL</v>
      </c>
      <c r="H336" s="57" t="str">
        <f>_xlfn.XLOOKUP(Tabla20[[#This Row],[cedula]],TCARRERA[CEDULA],TCARRERA[CATEGORIA DEL SERVIDOR],"")</f>
        <v>CARRERA ADMINISTRATIVA</v>
      </c>
      <c r="I336" s="65"/>
      <c r="J336" s="41" t="str">
        <f>IF(Tabla20[[#This Row],[CARRERA]]&lt;&gt;"",Tabla20[[#This Row],[CARRERA]],IF(Tabla20[[#This Row],[Columna1]]&lt;&gt;"",Tabla20[[#This Row],[Columna1]],""))</f>
        <v>CARRERA ADMINISTRATIVA</v>
      </c>
      <c r="K336" s="55" t="str">
        <f>IF(Tabla20[[#This Row],[TIPO]]="Temporales",_xlfn.XLOOKUP(Tabla20[[#This Row],[NOMBRE Y APELLIDO]],TBLFECHAS[NOMBRE Y APELLIDO],TBLFECHAS[DESDE]),"")</f>
        <v/>
      </c>
      <c r="L336" s="55" t="str">
        <f>IF(Tabla20[[#This Row],[TIPO]]="Temporales",_xlfn.XLOOKUP(Tabla20[[#This Row],[NOMBRE Y APELLIDO]],TBLFECHAS[NOMBRE Y APELLIDO],TBLFECHAS[HASTA]),"")</f>
        <v/>
      </c>
      <c r="M336" s="58">
        <v>55000</v>
      </c>
      <c r="N336" s="59">
        <v>2357.16</v>
      </c>
      <c r="O336" s="59">
        <v>1672</v>
      </c>
      <c r="P336" s="59">
        <v>1578.5</v>
      </c>
      <c r="Q336" s="59">
        <f>Tabla20[[#This Row],[sbruto]]-SUM(Tabla20[[#This Row],[ISR]:[AFP]])-Tabla20[[#This Row],[sneto]]</f>
        <v>3121.1199999999953</v>
      </c>
      <c r="R336" s="59">
        <v>46271.22</v>
      </c>
      <c r="S336" s="45" t="str">
        <f>_xlfn.XLOOKUP(Tabla20[[#This Row],[cedula]],TMODELO[Numero Documento],TMODELO[gen])</f>
        <v>M</v>
      </c>
      <c r="T336" s="49" t="str">
        <f>_xlfn.XLOOKUP(Tabla20[[#This Row],[cedula]],TMODELO[Numero Documento],TMODELO[Lugar Funciones Codigo])</f>
        <v>01.83.02.00.01</v>
      </c>
    </row>
    <row r="337" spans="1:20">
      <c r="A337" s="57" t="s">
        <v>3113</v>
      </c>
      <c r="B337" s="57" t="s">
        <v>3145</v>
      </c>
      <c r="C337" s="57" t="s">
        <v>3169</v>
      </c>
      <c r="D337" s="57" t="s">
        <v>1565</v>
      </c>
      <c r="E337" s="57" t="str">
        <f>_xlfn.XLOOKUP(Tabla20[[#This Row],[cedula]],TMODELO[Numero Documento],TMODELO[Empleado])</f>
        <v>MARIA DEL ROSARIO RAMIREZ ACOSTA</v>
      </c>
      <c r="F337" s="57" t="s">
        <v>893</v>
      </c>
      <c r="G337" s="57" t="str">
        <f>_xlfn.XLOOKUP(Tabla20[[#This Row],[cedula]],TMODELO[Numero Documento],TMODELO[Lugar Funciones])</f>
        <v>TEATRO NACIONAL</v>
      </c>
      <c r="H337" s="57" t="str">
        <f>_xlfn.XLOOKUP(Tabla20[[#This Row],[cedula]],TCARRERA[CEDULA],TCARRERA[CATEGORIA DEL SERVIDOR],"")</f>
        <v>CARRERA ADMINISTRATIVA</v>
      </c>
      <c r="I337" s="65"/>
      <c r="J337" s="41" t="str">
        <f>IF(Tabla20[[#This Row],[CARRERA]]&lt;&gt;"",Tabla20[[#This Row],[CARRERA]],IF(Tabla20[[#This Row],[Columna1]]&lt;&gt;"",Tabla20[[#This Row],[Columna1]],""))</f>
        <v>CARRERA ADMINISTRATIVA</v>
      </c>
      <c r="K337" s="55" t="str">
        <f>IF(Tabla20[[#This Row],[TIPO]]="Temporales",_xlfn.XLOOKUP(Tabla20[[#This Row],[NOMBRE Y APELLIDO]],TBLFECHAS[NOMBRE Y APELLIDO],TBLFECHAS[DESDE]),"")</f>
        <v/>
      </c>
      <c r="L337" s="55" t="str">
        <f>IF(Tabla20[[#This Row],[TIPO]]="Temporales",_xlfn.XLOOKUP(Tabla20[[#This Row],[NOMBRE Y APELLIDO]],TBLFECHAS[NOMBRE Y APELLIDO],TBLFECHAS[HASTA]),"")</f>
        <v/>
      </c>
      <c r="M337" s="58">
        <v>55000</v>
      </c>
      <c r="N337" s="61">
        <v>2559.6799999999998</v>
      </c>
      <c r="O337" s="59">
        <v>1672</v>
      </c>
      <c r="P337" s="59">
        <v>1578.5</v>
      </c>
      <c r="Q337" s="59">
        <f>Tabla20[[#This Row],[sbruto]]-SUM(Tabla20[[#This Row],[ISR]:[AFP]])-Tabla20[[#This Row],[sneto]]</f>
        <v>12142.339999999997</v>
      </c>
      <c r="R337" s="59">
        <v>37047.480000000003</v>
      </c>
      <c r="S337" s="49" t="str">
        <f>_xlfn.XLOOKUP(Tabla20[[#This Row],[cedula]],TMODELO[Numero Documento],TMODELO[gen])</f>
        <v>F</v>
      </c>
      <c r="T337" s="49" t="str">
        <f>_xlfn.XLOOKUP(Tabla20[[#This Row],[cedula]],TMODELO[Numero Documento],TMODELO[Lugar Funciones Codigo])</f>
        <v>01.83.02.00.01</v>
      </c>
    </row>
    <row r="338" spans="1:20">
      <c r="A338" s="57" t="s">
        <v>3113</v>
      </c>
      <c r="B338" s="57" t="s">
        <v>3145</v>
      </c>
      <c r="C338" s="57" t="s">
        <v>3169</v>
      </c>
      <c r="D338" s="57" t="s">
        <v>2679</v>
      </c>
      <c r="E338" s="57" t="str">
        <f>_xlfn.XLOOKUP(Tabla20[[#This Row],[cedula]],TMODELO[Numero Documento],TMODELO[Empleado])</f>
        <v>JACQUELINE MARTE</v>
      </c>
      <c r="F338" s="57" t="s">
        <v>872</v>
      </c>
      <c r="G338" s="57" t="str">
        <f>_xlfn.XLOOKUP(Tabla20[[#This Row],[cedula]],TMODELO[Numero Documento],TMODELO[Lugar Funciones])</f>
        <v>TEATRO NACIONAL</v>
      </c>
      <c r="H338" s="57" t="str">
        <f>_xlfn.XLOOKUP(Tabla20[[#This Row],[cedula]],TCARRERA[CEDULA],TCARRERA[CATEGORIA DEL SERVIDOR],"")</f>
        <v/>
      </c>
      <c r="I338" s="65"/>
      <c r="J338" s="41" t="str">
        <f>IF(Tabla20[[#This Row],[CARRERA]]&lt;&gt;"",Tabla20[[#This Row],[CARRERA]],IF(Tabla20[[#This Row],[Columna1]]&lt;&gt;"",Tabla20[[#This Row],[Columna1]],""))</f>
        <v/>
      </c>
      <c r="K338" s="55" t="str">
        <f>IF(Tabla20[[#This Row],[TIPO]]="Temporales",_xlfn.XLOOKUP(Tabla20[[#This Row],[NOMBRE Y APELLIDO]],TBLFECHAS[NOMBRE Y APELLIDO],TBLFECHAS[DESDE]),"")</f>
        <v/>
      </c>
      <c r="L338" s="55" t="str">
        <f>IF(Tabla20[[#This Row],[TIPO]]="Temporales",_xlfn.XLOOKUP(Tabla20[[#This Row],[NOMBRE Y APELLIDO]],TBLFECHAS[NOMBRE Y APELLIDO],TBLFECHAS[HASTA]),"")</f>
        <v/>
      </c>
      <c r="M338" s="58">
        <v>55000</v>
      </c>
      <c r="N338" s="62">
        <v>2559.6799999999998</v>
      </c>
      <c r="O338" s="59">
        <v>1672</v>
      </c>
      <c r="P338" s="59">
        <v>1578.5</v>
      </c>
      <c r="Q338" s="59">
        <f>Tabla20[[#This Row],[sbruto]]-SUM(Tabla20[[#This Row],[ISR]:[AFP]])-Tabla20[[#This Row],[sneto]]</f>
        <v>75</v>
      </c>
      <c r="R338" s="59">
        <v>49114.82</v>
      </c>
      <c r="S338" s="45" t="str">
        <f>_xlfn.XLOOKUP(Tabla20[[#This Row],[cedula]],TMODELO[Numero Documento],TMODELO[gen])</f>
        <v>F</v>
      </c>
      <c r="T338" s="49" t="str">
        <f>_xlfn.XLOOKUP(Tabla20[[#This Row],[cedula]],TMODELO[Numero Documento],TMODELO[Lugar Funciones Codigo])</f>
        <v>01.83.02.00.01</v>
      </c>
    </row>
    <row r="339" spans="1:20">
      <c r="A339" s="57" t="s">
        <v>3113</v>
      </c>
      <c r="B339" s="57" t="s">
        <v>3145</v>
      </c>
      <c r="C339" s="57" t="s">
        <v>3169</v>
      </c>
      <c r="D339" s="57" t="s">
        <v>2620</v>
      </c>
      <c r="E339" s="57" t="str">
        <f>_xlfn.XLOOKUP(Tabla20[[#This Row],[cedula]],TMODELO[Numero Documento],TMODELO[Empleado])</f>
        <v>CELESTE DEL CARMEN BRETON TAVERAS</v>
      </c>
      <c r="F339" s="57" t="s">
        <v>32</v>
      </c>
      <c r="G339" s="57" t="str">
        <f>_xlfn.XLOOKUP(Tabla20[[#This Row],[cedula]],TMODELO[Numero Documento],TMODELO[Lugar Funciones])</f>
        <v>TEATRO NACIONAL</v>
      </c>
      <c r="H339" s="57" t="str">
        <f>_xlfn.XLOOKUP(Tabla20[[#This Row],[cedula]],TCARRERA[CEDULA],TCARRERA[CATEGORIA DEL SERVIDOR],"")</f>
        <v/>
      </c>
      <c r="I339" s="65"/>
      <c r="J339" s="41" t="str">
        <f>IF(Tabla20[[#This Row],[CARRERA]]&lt;&gt;"",Tabla20[[#This Row],[CARRERA]],IF(Tabla20[[#This Row],[Columna1]]&lt;&gt;"",Tabla20[[#This Row],[Columna1]],""))</f>
        <v/>
      </c>
      <c r="K339" s="55" t="str">
        <f>IF(Tabla20[[#This Row],[TIPO]]="Temporales",_xlfn.XLOOKUP(Tabla20[[#This Row],[NOMBRE Y APELLIDO]],TBLFECHAS[NOMBRE Y APELLIDO],TBLFECHAS[DESDE]),"")</f>
        <v/>
      </c>
      <c r="L339" s="55" t="str">
        <f>IF(Tabla20[[#This Row],[TIPO]]="Temporales",_xlfn.XLOOKUP(Tabla20[[#This Row],[NOMBRE Y APELLIDO]],TBLFECHAS[NOMBRE Y APELLIDO],TBLFECHAS[HASTA]),"")</f>
        <v/>
      </c>
      <c r="M339" s="58">
        <v>55000</v>
      </c>
      <c r="N339" s="61">
        <v>2559.6799999999998</v>
      </c>
      <c r="O339" s="59">
        <v>1672</v>
      </c>
      <c r="P339" s="59">
        <v>1578.5</v>
      </c>
      <c r="Q339" s="59">
        <f>Tabla20[[#This Row],[sbruto]]-SUM(Tabla20[[#This Row],[ISR]:[AFP]])-Tabla20[[#This Row],[sneto]]</f>
        <v>25</v>
      </c>
      <c r="R339" s="59">
        <v>49164.82</v>
      </c>
      <c r="S339" s="45" t="str">
        <f>_xlfn.XLOOKUP(Tabla20[[#This Row],[cedula]],TMODELO[Numero Documento],TMODELO[gen])</f>
        <v>F</v>
      </c>
      <c r="T339" s="49" t="str">
        <f>_xlfn.XLOOKUP(Tabla20[[#This Row],[cedula]],TMODELO[Numero Documento],TMODELO[Lugar Funciones Codigo])</f>
        <v>01.83.02.00.01</v>
      </c>
    </row>
    <row r="340" spans="1:20">
      <c r="A340" s="57" t="s">
        <v>3113</v>
      </c>
      <c r="B340" s="57" t="s">
        <v>3145</v>
      </c>
      <c r="C340" s="57" t="s">
        <v>3169</v>
      </c>
      <c r="D340" s="57" t="s">
        <v>2753</v>
      </c>
      <c r="E340" s="57" t="str">
        <f>_xlfn.XLOOKUP(Tabla20[[#This Row],[cedula]],TMODELO[Numero Documento],TMODELO[Empleado])</f>
        <v>ROBERTO ILISCH DAVID CAMEJO GONZALEZ</v>
      </c>
      <c r="F340" s="57" t="s">
        <v>32</v>
      </c>
      <c r="G340" s="57" t="str">
        <f>_xlfn.XLOOKUP(Tabla20[[#This Row],[cedula]],TMODELO[Numero Documento],TMODELO[Lugar Funciones])</f>
        <v>TEATRO NACIONAL</v>
      </c>
      <c r="H340" s="57" t="str">
        <f>_xlfn.XLOOKUP(Tabla20[[#This Row],[cedula]],TCARRERA[CEDULA],TCARRERA[CATEGORIA DEL SERVIDOR],"")</f>
        <v/>
      </c>
      <c r="I340" s="65"/>
      <c r="J340" s="41" t="str">
        <f>IF(Tabla20[[#This Row],[CARRERA]]&lt;&gt;"",Tabla20[[#This Row],[CARRERA]],IF(Tabla20[[#This Row],[Columna1]]&lt;&gt;"",Tabla20[[#This Row],[Columna1]],""))</f>
        <v/>
      </c>
      <c r="K340" s="55" t="str">
        <f>IF(Tabla20[[#This Row],[TIPO]]="Temporales",_xlfn.XLOOKUP(Tabla20[[#This Row],[NOMBRE Y APELLIDO]],TBLFECHAS[NOMBRE Y APELLIDO],TBLFECHAS[DESDE]),"")</f>
        <v/>
      </c>
      <c r="L340" s="55" t="str">
        <f>IF(Tabla20[[#This Row],[TIPO]]="Temporales",_xlfn.XLOOKUP(Tabla20[[#This Row],[NOMBRE Y APELLIDO]],TBLFECHAS[NOMBRE Y APELLIDO],TBLFECHAS[HASTA]),"")</f>
        <v/>
      </c>
      <c r="M340" s="58">
        <v>55000</v>
      </c>
      <c r="N340" s="61">
        <v>2559.6799999999998</v>
      </c>
      <c r="O340" s="59">
        <v>1672</v>
      </c>
      <c r="P340" s="59">
        <v>1578.5</v>
      </c>
      <c r="Q340" s="59">
        <f>Tabla20[[#This Row],[sbruto]]-SUM(Tabla20[[#This Row],[ISR]:[AFP]])-Tabla20[[#This Row],[sneto]]</f>
        <v>2221</v>
      </c>
      <c r="R340" s="59">
        <v>46968.82</v>
      </c>
      <c r="S340" s="45" t="str">
        <f>_xlfn.XLOOKUP(Tabla20[[#This Row],[cedula]],TMODELO[Numero Documento],TMODELO[gen])</f>
        <v>M</v>
      </c>
      <c r="T340" s="49" t="str">
        <f>_xlfn.XLOOKUP(Tabla20[[#This Row],[cedula]],TMODELO[Numero Documento],TMODELO[Lugar Funciones Codigo])</f>
        <v>01.83.02.00.01</v>
      </c>
    </row>
    <row r="341" spans="1:20">
      <c r="A341" s="57" t="s">
        <v>3113</v>
      </c>
      <c r="B341" s="57" t="s">
        <v>3145</v>
      </c>
      <c r="C341" s="57" t="s">
        <v>3169</v>
      </c>
      <c r="D341" s="57" t="s">
        <v>2700</v>
      </c>
      <c r="E341" s="57" t="str">
        <f>_xlfn.XLOOKUP(Tabla20[[#This Row],[cedula]],TMODELO[Numero Documento],TMODELO[Empleado])</f>
        <v>JUAN DE LA CRUZ BLANCO POLANCO</v>
      </c>
      <c r="F341" s="57" t="s">
        <v>877</v>
      </c>
      <c r="G341" s="57" t="str">
        <f>_xlfn.XLOOKUP(Tabla20[[#This Row],[cedula]],TMODELO[Numero Documento],TMODELO[Lugar Funciones])</f>
        <v>TEATRO NACIONAL</v>
      </c>
      <c r="H341" s="57" t="str">
        <f>_xlfn.XLOOKUP(Tabla20[[#This Row],[cedula]],TCARRERA[CEDULA],TCARRERA[CATEGORIA DEL SERVIDOR],"")</f>
        <v/>
      </c>
      <c r="I341" s="65"/>
      <c r="J341" s="41" t="str">
        <f>IF(Tabla20[[#This Row],[CARRERA]]&lt;&gt;"",Tabla20[[#This Row],[CARRERA]],IF(Tabla20[[#This Row],[Columna1]]&lt;&gt;"",Tabla20[[#This Row],[Columna1]],""))</f>
        <v/>
      </c>
      <c r="K341" s="55" t="str">
        <f>IF(Tabla20[[#This Row],[TIPO]]="Temporales",_xlfn.XLOOKUP(Tabla20[[#This Row],[NOMBRE Y APELLIDO]],TBLFECHAS[NOMBRE Y APELLIDO],TBLFECHAS[DESDE]),"")</f>
        <v/>
      </c>
      <c r="L341" s="55" t="str">
        <f>IF(Tabla20[[#This Row],[TIPO]]="Temporales",_xlfn.XLOOKUP(Tabla20[[#This Row],[NOMBRE Y APELLIDO]],TBLFECHAS[NOMBRE Y APELLIDO],TBLFECHAS[HASTA]),"")</f>
        <v/>
      </c>
      <c r="M341" s="58">
        <v>45000</v>
      </c>
      <c r="N341" s="63">
        <v>1148.33</v>
      </c>
      <c r="O341" s="59">
        <v>1368</v>
      </c>
      <c r="P341" s="59">
        <v>1291.5</v>
      </c>
      <c r="Q341" s="59">
        <f>Tabla20[[#This Row],[sbruto]]-SUM(Tabla20[[#This Row],[ISR]:[AFP]])-Tabla20[[#This Row],[sneto]]</f>
        <v>975</v>
      </c>
      <c r="R341" s="59">
        <v>40217.17</v>
      </c>
      <c r="S341" s="49" t="str">
        <f>_xlfn.XLOOKUP(Tabla20[[#This Row],[cedula]],TMODELO[Numero Documento],TMODELO[gen])</f>
        <v>M</v>
      </c>
      <c r="T341" s="49" t="str">
        <f>_xlfn.XLOOKUP(Tabla20[[#This Row],[cedula]],TMODELO[Numero Documento],TMODELO[Lugar Funciones Codigo])</f>
        <v>01.83.02.00.01</v>
      </c>
    </row>
    <row r="342" spans="1:20">
      <c r="A342" s="57" t="s">
        <v>3113</v>
      </c>
      <c r="B342" s="57" t="s">
        <v>3145</v>
      </c>
      <c r="C342" s="57" t="s">
        <v>3169</v>
      </c>
      <c r="D342" s="57" t="s">
        <v>2645</v>
      </c>
      <c r="E342" s="57" t="str">
        <f>_xlfn.XLOOKUP(Tabla20[[#This Row],[cedula]],TMODELO[Numero Documento],TMODELO[Empleado])</f>
        <v>EURISPIDES CALCAÑO RUFINO</v>
      </c>
      <c r="F342" s="57" t="s">
        <v>22</v>
      </c>
      <c r="G342" s="57" t="str">
        <f>_xlfn.XLOOKUP(Tabla20[[#This Row],[cedula]],TMODELO[Numero Documento],TMODELO[Lugar Funciones])</f>
        <v>TEATRO NACIONAL</v>
      </c>
      <c r="H342" s="57" t="str">
        <f>_xlfn.XLOOKUP(Tabla20[[#This Row],[cedula]],TCARRERA[CEDULA],TCARRERA[CATEGORIA DEL SERVIDOR],"")</f>
        <v/>
      </c>
      <c r="I342" s="65"/>
      <c r="J342" s="50" t="str">
        <f>IF(Tabla20[[#This Row],[CARRERA]]&lt;&gt;"",Tabla20[[#This Row],[CARRERA]],IF(Tabla20[[#This Row],[Columna1]]&lt;&gt;"",Tabla20[[#This Row],[Columna1]],""))</f>
        <v/>
      </c>
      <c r="K342" s="54" t="str">
        <f>IF(Tabla20[[#This Row],[TIPO]]="Temporales",_xlfn.XLOOKUP(Tabla20[[#This Row],[NOMBRE Y APELLIDO]],TBLFECHAS[NOMBRE Y APELLIDO],TBLFECHAS[DESDE]),"")</f>
        <v/>
      </c>
      <c r="L342" s="54" t="str">
        <f>IF(Tabla20[[#This Row],[TIPO]]="Temporales",_xlfn.XLOOKUP(Tabla20[[#This Row],[NOMBRE Y APELLIDO]],TBLFECHAS[NOMBRE Y APELLIDO],TBLFECHAS[HASTA]),"")</f>
        <v/>
      </c>
      <c r="M342" s="58">
        <v>45000</v>
      </c>
      <c r="N342" s="60">
        <v>1148.33</v>
      </c>
      <c r="O342" s="59">
        <v>1368</v>
      </c>
      <c r="P342" s="59">
        <v>1291.5</v>
      </c>
      <c r="Q342" s="59">
        <f>Tabla20[[#This Row],[sbruto]]-SUM(Tabla20[[#This Row],[ISR]:[AFP]])-Tabla20[[#This Row],[sneto]]</f>
        <v>11773.5</v>
      </c>
      <c r="R342" s="59">
        <v>29418.67</v>
      </c>
      <c r="S342" s="45" t="str">
        <f>_xlfn.XLOOKUP(Tabla20[[#This Row],[cedula]],TMODELO[Numero Documento],TMODELO[gen])</f>
        <v>M</v>
      </c>
      <c r="T342" s="49" t="str">
        <f>_xlfn.XLOOKUP(Tabla20[[#This Row],[cedula]],TMODELO[Numero Documento],TMODELO[Lugar Funciones Codigo])</f>
        <v>01.83.02.00.01</v>
      </c>
    </row>
    <row r="343" spans="1:20">
      <c r="A343" s="57" t="s">
        <v>3113</v>
      </c>
      <c r="B343" s="57" t="s">
        <v>3145</v>
      </c>
      <c r="C343" s="57" t="s">
        <v>3169</v>
      </c>
      <c r="D343" s="57" t="s">
        <v>2731</v>
      </c>
      <c r="E343" s="57" t="str">
        <f>_xlfn.XLOOKUP(Tabla20[[#This Row],[cedula]],TMODELO[Numero Documento],TMODELO[Empleado])</f>
        <v>MICHAEL GERAINT JIMENEZ GALAN</v>
      </c>
      <c r="F343" s="57" t="s">
        <v>36</v>
      </c>
      <c r="G343" s="57" t="str">
        <f>_xlfn.XLOOKUP(Tabla20[[#This Row],[cedula]],TMODELO[Numero Documento],TMODELO[Lugar Funciones])</f>
        <v>TEATRO NACIONAL</v>
      </c>
      <c r="H343" s="57" t="str">
        <f>_xlfn.XLOOKUP(Tabla20[[#This Row],[cedula]],TCARRERA[CEDULA],TCARRERA[CATEGORIA DEL SERVIDOR],"")</f>
        <v/>
      </c>
      <c r="I343" s="65"/>
      <c r="J343" s="41" t="str">
        <f>IF(Tabla20[[#This Row],[CARRERA]]&lt;&gt;"",Tabla20[[#This Row],[CARRERA]],IF(Tabla20[[#This Row],[Columna1]]&lt;&gt;"",Tabla20[[#This Row],[Columna1]],""))</f>
        <v/>
      </c>
      <c r="K343" s="55" t="str">
        <f>IF(Tabla20[[#This Row],[TIPO]]="Temporales",_xlfn.XLOOKUP(Tabla20[[#This Row],[NOMBRE Y APELLIDO]],TBLFECHAS[NOMBRE Y APELLIDO],TBLFECHAS[DESDE]),"")</f>
        <v/>
      </c>
      <c r="L343" s="55" t="str">
        <f>IF(Tabla20[[#This Row],[TIPO]]="Temporales",_xlfn.XLOOKUP(Tabla20[[#This Row],[NOMBRE Y APELLIDO]],TBLFECHAS[NOMBRE Y APELLIDO],TBLFECHAS[HASTA]),"")</f>
        <v/>
      </c>
      <c r="M343" s="58">
        <v>40000</v>
      </c>
      <c r="N343" s="63">
        <v>442.65</v>
      </c>
      <c r="O343" s="59">
        <v>1216</v>
      </c>
      <c r="P343" s="59">
        <v>1148</v>
      </c>
      <c r="Q343" s="59">
        <f>Tabla20[[#This Row],[sbruto]]-SUM(Tabla20[[#This Row],[ISR]:[AFP]])-Tabla20[[#This Row],[sneto]]</f>
        <v>325</v>
      </c>
      <c r="R343" s="59">
        <v>36868.35</v>
      </c>
      <c r="S343" s="45" t="str">
        <f>_xlfn.XLOOKUP(Tabla20[[#This Row],[cedula]],TMODELO[Numero Documento],TMODELO[gen])</f>
        <v>M</v>
      </c>
      <c r="T343" s="49" t="str">
        <f>_xlfn.XLOOKUP(Tabla20[[#This Row],[cedula]],TMODELO[Numero Documento],TMODELO[Lugar Funciones Codigo])</f>
        <v>01.83.02.00.01</v>
      </c>
    </row>
    <row r="344" spans="1:20">
      <c r="A344" s="57" t="s">
        <v>3113</v>
      </c>
      <c r="B344" s="57" t="s">
        <v>3145</v>
      </c>
      <c r="C344" s="57" t="s">
        <v>3169</v>
      </c>
      <c r="D344" s="57" t="s">
        <v>2625</v>
      </c>
      <c r="E344" s="57" t="str">
        <f>_xlfn.XLOOKUP(Tabla20[[#This Row],[cedula]],TMODELO[Numero Documento],TMODELO[Empleado])</f>
        <v>CLAUDIO MANUEL FELIX MORENO</v>
      </c>
      <c r="F344" s="57" t="s">
        <v>481</v>
      </c>
      <c r="G344" s="57" t="str">
        <f>_xlfn.XLOOKUP(Tabla20[[#This Row],[cedula]],TMODELO[Numero Documento],TMODELO[Lugar Funciones])</f>
        <v>TEATRO NACIONAL</v>
      </c>
      <c r="H344" s="57" t="str">
        <f>_xlfn.XLOOKUP(Tabla20[[#This Row],[cedula]],TCARRERA[CEDULA],TCARRERA[CATEGORIA DEL SERVIDOR],"")</f>
        <v/>
      </c>
      <c r="I344" s="65"/>
      <c r="J344" s="41" t="str">
        <f>IF(Tabla20[[#This Row],[CARRERA]]&lt;&gt;"",Tabla20[[#This Row],[CARRERA]],IF(Tabla20[[#This Row],[Columna1]]&lt;&gt;"",Tabla20[[#This Row],[Columna1]],""))</f>
        <v/>
      </c>
      <c r="K344" s="55" t="str">
        <f>IF(Tabla20[[#This Row],[TIPO]]="Temporales",_xlfn.XLOOKUP(Tabla20[[#This Row],[NOMBRE Y APELLIDO]],TBLFECHAS[NOMBRE Y APELLIDO],TBLFECHAS[DESDE]),"")</f>
        <v/>
      </c>
      <c r="L344" s="55" t="str">
        <f>IF(Tabla20[[#This Row],[TIPO]]="Temporales",_xlfn.XLOOKUP(Tabla20[[#This Row],[NOMBRE Y APELLIDO]],TBLFECHAS[NOMBRE Y APELLIDO],TBLFECHAS[HASTA]),"")</f>
        <v/>
      </c>
      <c r="M344" s="58">
        <v>36000</v>
      </c>
      <c r="N344" s="60">
        <v>0</v>
      </c>
      <c r="O344" s="59">
        <v>1094.4000000000001</v>
      </c>
      <c r="P344" s="59">
        <v>1033.2</v>
      </c>
      <c r="Q344" s="59">
        <f>Tabla20[[#This Row],[sbruto]]-SUM(Tabla20[[#This Row],[ISR]:[AFP]])-Tabla20[[#This Row],[sneto]]</f>
        <v>15405.690000000002</v>
      </c>
      <c r="R344" s="59">
        <v>18466.71</v>
      </c>
      <c r="S344" s="45" t="str">
        <f>_xlfn.XLOOKUP(Tabla20[[#This Row],[cedula]],TMODELO[Numero Documento],TMODELO[gen])</f>
        <v>M</v>
      </c>
      <c r="T344" s="49" t="str">
        <f>_xlfn.XLOOKUP(Tabla20[[#This Row],[cedula]],TMODELO[Numero Documento],TMODELO[Lugar Funciones Codigo])</f>
        <v>01.83.02.00.01</v>
      </c>
    </row>
    <row r="345" spans="1:20">
      <c r="A345" s="57" t="s">
        <v>3113</v>
      </c>
      <c r="B345" s="57" t="s">
        <v>3145</v>
      </c>
      <c r="C345" s="57" t="s">
        <v>3169</v>
      </c>
      <c r="D345" s="57" t="s">
        <v>2686</v>
      </c>
      <c r="E345" s="57" t="str">
        <f>_xlfn.XLOOKUP(Tabla20[[#This Row],[cedula]],TMODELO[Numero Documento],TMODELO[Empleado])</f>
        <v>JOSE ALBERTO CUEVAS DE OLEO</v>
      </c>
      <c r="F345" s="57" t="s">
        <v>874</v>
      </c>
      <c r="G345" s="57" t="str">
        <f>_xlfn.XLOOKUP(Tabla20[[#This Row],[cedula]],TMODELO[Numero Documento],TMODELO[Lugar Funciones])</f>
        <v>TEATRO NACIONAL</v>
      </c>
      <c r="H345" s="57" t="str">
        <f>_xlfn.XLOOKUP(Tabla20[[#This Row],[cedula]],TCARRERA[CEDULA],TCARRERA[CATEGORIA DEL SERVIDOR],"")</f>
        <v/>
      </c>
      <c r="I345" s="65"/>
      <c r="J345" s="41" t="str">
        <f>IF(Tabla20[[#This Row],[CARRERA]]&lt;&gt;"",Tabla20[[#This Row],[CARRERA]],IF(Tabla20[[#This Row],[Columna1]]&lt;&gt;"",Tabla20[[#This Row],[Columna1]],""))</f>
        <v/>
      </c>
      <c r="K345" s="55" t="str">
        <f>IF(Tabla20[[#This Row],[TIPO]]="Temporales",_xlfn.XLOOKUP(Tabla20[[#This Row],[NOMBRE Y APELLIDO]],TBLFECHAS[NOMBRE Y APELLIDO],TBLFECHAS[DESDE]),"")</f>
        <v/>
      </c>
      <c r="L345" s="55" t="str">
        <f>IF(Tabla20[[#This Row],[TIPO]]="Temporales",_xlfn.XLOOKUP(Tabla20[[#This Row],[NOMBRE Y APELLIDO]],TBLFECHAS[NOMBRE Y APELLIDO],TBLFECHAS[HASTA]),"")</f>
        <v/>
      </c>
      <c r="M345" s="58">
        <v>36000</v>
      </c>
      <c r="N345" s="63">
        <v>0</v>
      </c>
      <c r="O345" s="59">
        <v>1094.4000000000001</v>
      </c>
      <c r="P345" s="59">
        <v>1033.2</v>
      </c>
      <c r="Q345" s="59">
        <f>Tabla20[[#This Row],[sbruto]]-SUM(Tabla20[[#This Row],[ISR]:[AFP]])-Tabla20[[#This Row],[sneto]]</f>
        <v>4822.25</v>
      </c>
      <c r="R345" s="59">
        <v>29050.15</v>
      </c>
      <c r="S345" s="45" t="str">
        <f>_xlfn.XLOOKUP(Tabla20[[#This Row],[cedula]],TMODELO[Numero Documento],TMODELO[gen])</f>
        <v>M</v>
      </c>
      <c r="T345" s="49" t="str">
        <f>_xlfn.XLOOKUP(Tabla20[[#This Row],[cedula]],TMODELO[Numero Documento],TMODELO[Lugar Funciones Codigo])</f>
        <v>01.83.02.00.01</v>
      </c>
    </row>
    <row r="346" spans="1:20">
      <c r="A346" s="57" t="s">
        <v>3113</v>
      </c>
      <c r="B346" s="57" t="s">
        <v>3145</v>
      </c>
      <c r="C346" s="57" t="s">
        <v>3169</v>
      </c>
      <c r="D346" s="57" t="s">
        <v>2757</v>
      </c>
      <c r="E346" s="57" t="str">
        <f>_xlfn.XLOOKUP(Tabla20[[#This Row],[cedula]],TMODELO[Numero Documento],TMODELO[Empleado])</f>
        <v>SEVERO DE LA CRUZ VENTURA</v>
      </c>
      <c r="F346" s="57" t="s">
        <v>911</v>
      </c>
      <c r="G346" s="57" t="str">
        <f>_xlfn.XLOOKUP(Tabla20[[#This Row],[cedula]],TMODELO[Numero Documento],TMODELO[Lugar Funciones])</f>
        <v>TEATRO NACIONAL</v>
      </c>
      <c r="H346" s="57" t="str">
        <f>_xlfn.XLOOKUP(Tabla20[[#This Row],[cedula]],TCARRERA[CEDULA],TCARRERA[CATEGORIA DEL SERVIDOR],"")</f>
        <v/>
      </c>
      <c r="I346" s="65"/>
      <c r="J346" s="41" t="str">
        <f>IF(Tabla20[[#This Row],[CARRERA]]&lt;&gt;"",Tabla20[[#This Row],[CARRERA]],IF(Tabla20[[#This Row],[Columna1]]&lt;&gt;"",Tabla20[[#This Row],[Columna1]],""))</f>
        <v/>
      </c>
      <c r="K346" s="55" t="str">
        <f>IF(Tabla20[[#This Row],[TIPO]]="Temporales",_xlfn.XLOOKUP(Tabla20[[#This Row],[NOMBRE Y APELLIDO]],TBLFECHAS[NOMBRE Y APELLIDO],TBLFECHAS[DESDE]),"")</f>
        <v/>
      </c>
      <c r="L346" s="55" t="str">
        <f>IF(Tabla20[[#This Row],[TIPO]]="Temporales",_xlfn.XLOOKUP(Tabla20[[#This Row],[NOMBRE Y APELLIDO]],TBLFECHAS[NOMBRE Y APELLIDO],TBLFECHAS[HASTA]),"")</f>
        <v/>
      </c>
      <c r="M346" s="58">
        <v>36000</v>
      </c>
      <c r="N346" s="63">
        <v>0</v>
      </c>
      <c r="O346" s="59">
        <v>1094.4000000000001</v>
      </c>
      <c r="P346" s="59">
        <v>1033.2</v>
      </c>
      <c r="Q346" s="59">
        <f>Tabla20[[#This Row],[sbruto]]-SUM(Tabla20[[#This Row],[ISR]:[AFP]])-Tabla20[[#This Row],[sneto]]</f>
        <v>75</v>
      </c>
      <c r="R346" s="59">
        <v>33797.4</v>
      </c>
      <c r="S346" s="45" t="str">
        <f>_xlfn.XLOOKUP(Tabla20[[#This Row],[cedula]],TMODELO[Numero Documento],TMODELO[gen])</f>
        <v>M</v>
      </c>
      <c r="T346" s="49" t="str">
        <f>_xlfn.XLOOKUP(Tabla20[[#This Row],[cedula]],TMODELO[Numero Documento],TMODELO[Lugar Funciones Codigo])</f>
        <v>01.83.02.00.01</v>
      </c>
    </row>
    <row r="347" spans="1:20">
      <c r="A347" s="57" t="s">
        <v>3113</v>
      </c>
      <c r="B347" s="57" t="s">
        <v>3145</v>
      </c>
      <c r="C347" s="57" t="s">
        <v>3169</v>
      </c>
      <c r="D347" s="57" t="s">
        <v>1544</v>
      </c>
      <c r="E347" s="57" t="str">
        <f>_xlfn.XLOOKUP(Tabla20[[#This Row],[cedula]],TMODELO[Numero Documento],TMODELO[Empleado])</f>
        <v>FERNANDO AMPARO GENAO</v>
      </c>
      <c r="F347" s="57" t="s">
        <v>30</v>
      </c>
      <c r="G347" s="57" t="str">
        <f>_xlfn.XLOOKUP(Tabla20[[#This Row],[cedula]],TMODELO[Numero Documento],TMODELO[Lugar Funciones])</f>
        <v>TEATRO NACIONAL</v>
      </c>
      <c r="H347" s="57" t="str">
        <f>_xlfn.XLOOKUP(Tabla20[[#This Row],[cedula]],TCARRERA[CEDULA],TCARRERA[CATEGORIA DEL SERVIDOR],"")</f>
        <v>CARRERA ADMINISTRATIVA</v>
      </c>
      <c r="I347" s="65"/>
      <c r="J347" s="41" t="str">
        <f>IF(Tabla20[[#This Row],[CARRERA]]&lt;&gt;"",Tabla20[[#This Row],[CARRERA]],IF(Tabla20[[#This Row],[Columna1]]&lt;&gt;"",Tabla20[[#This Row],[Columna1]],""))</f>
        <v>CARRERA ADMINISTRATIVA</v>
      </c>
      <c r="K347" s="55" t="str">
        <f>IF(Tabla20[[#This Row],[TIPO]]="Temporales",_xlfn.XLOOKUP(Tabla20[[#This Row],[NOMBRE Y APELLIDO]],TBLFECHAS[NOMBRE Y APELLIDO],TBLFECHAS[DESDE]),"")</f>
        <v/>
      </c>
      <c r="L347" s="55" t="str">
        <f>IF(Tabla20[[#This Row],[TIPO]]="Temporales",_xlfn.XLOOKUP(Tabla20[[#This Row],[NOMBRE Y APELLIDO]],TBLFECHAS[NOMBRE Y APELLIDO],TBLFECHAS[HASTA]),"")</f>
        <v/>
      </c>
      <c r="M347" s="58">
        <v>36000</v>
      </c>
      <c r="N347" s="61">
        <v>0</v>
      </c>
      <c r="O347" s="59">
        <v>1094.4000000000001</v>
      </c>
      <c r="P347" s="59">
        <v>1033.2</v>
      </c>
      <c r="Q347" s="59">
        <f>Tabla20[[#This Row],[sbruto]]-SUM(Tabla20[[#This Row],[ISR]:[AFP]])-Tabla20[[#This Row],[sneto]]</f>
        <v>16673.550000000003</v>
      </c>
      <c r="R347" s="59">
        <v>17198.849999999999</v>
      </c>
      <c r="S347" s="45" t="str">
        <f>_xlfn.XLOOKUP(Tabla20[[#This Row],[cedula]],TMODELO[Numero Documento],TMODELO[gen])</f>
        <v>M</v>
      </c>
      <c r="T347" s="49" t="str">
        <f>_xlfn.XLOOKUP(Tabla20[[#This Row],[cedula]],TMODELO[Numero Documento],TMODELO[Lugar Funciones Codigo])</f>
        <v>01.83.02.00.01</v>
      </c>
    </row>
    <row r="348" spans="1:20">
      <c r="A348" s="57" t="s">
        <v>3113</v>
      </c>
      <c r="B348" s="57" t="s">
        <v>3145</v>
      </c>
      <c r="C348" s="57" t="s">
        <v>3169</v>
      </c>
      <c r="D348" s="57" t="s">
        <v>2635</v>
      </c>
      <c r="E348" s="57" t="str">
        <f>_xlfn.XLOOKUP(Tabla20[[#This Row],[cedula]],TMODELO[Numero Documento],TMODELO[Empleado])</f>
        <v>EDUARDO JOSE RIVERA VARGAS</v>
      </c>
      <c r="F348" s="57" t="s">
        <v>768</v>
      </c>
      <c r="G348" s="57" t="str">
        <f>_xlfn.XLOOKUP(Tabla20[[#This Row],[cedula]],TMODELO[Numero Documento],TMODELO[Lugar Funciones])</f>
        <v>TEATRO NACIONAL</v>
      </c>
      <c r="H348" s="57" t="str">
        <f>_xlfn.XLOOKUP(Tabla20[[#This Row],[cedula]],TCARRERA[CEDULA],TCARRERA[CATEGORIA DEL SERVIDOR],"")</f>
        <v/>
      </c>
      <c r="I348" s="65"/>
      <c r="J348" s="50" t="str">
        <f>IF(Tabla20[[#This Row],[CARRERA]]&lt;&gt;"",Tabla20[[#This Row],[CARRERA]],IF(Tabla20[[#This Row],[Columna1]]&lt;&gt;"",Tabla20[[#This Row],[Columna1]],""))</f>
        <v/>
      </c>
      <c r="K348" s="54" t="str">
        <f>IF(Tabla20[[#This Row],[TIPO]]="Temporales",_xlfn.XLOOKUP(Tabla20[[#This Row],[NOMBRE Y APELLIDO]],TBLFECHAS[NOMBRE Y APELLIDO],TBLFECHAS[DESDE]),"")</f>
        <v/>
      </c>
      <c r="L348" s="54" t="str">
        <f>IF(Tabla20[[#This Row],[TIPO]]="Temporales",_xlfn.XLOOKUP(Tabla20[[#This Row],[NOMBRE Y APELLIDO]],TBLFECHAS[NOMBRE Y APELLIDO],TBLFECHAS[HASTA]),"")</f>
        <v/>
      </c>
      <c r="M348" s="58">
        <v>36000</v>
      </c>
      <c r="N348" s="63">
        <v>0</v>
      </c>
      <c r="O348" s="59">
        <v>1094.4000000000001</v>
      </c>
      <c r="P348" s="59">
        <v>1033.2</v>
      </c>
      <c r="Q348" s="59">
        <f>Tabla20[[#This Row],[sbruto]]-SUM(Tabla20[[#This Row],[ISR]:[AFP]])-Tabla20[[#This Row],[sneto]]</f>
        <v>25</v>
      </c>
      <c r="R348" s="59">
        <v>33847.4</v>
      </c>
      <c r="S348" s="45" t="str">
        <f>_xlfn.XLOOKUP(Tabla20[[#This Row],[cedula]],TMODELO[Numero Documento],TMODELO[gen])</f>
        <v>M</v>
      </c>
      <c r="T348" s="49" t="str">
        <f>_xlfn.XLOOKUP(Tabla20[[#This Row],[cedula]],TMODELO[Numero Documento],TMODELO[Lugar Funciones Codigo])</f>
        <v>01.83.02.00.01</v>
      </c>
    </row>
    <row r="349" spans="1:20">
      <c r="A349" s="57" t="s">
        <v>3113</v>
      </c>
      <c r="B349" s="57" t="s">
        <v>3145</v>
      </c>
      <c r="C349" s="57" t="s">
        <v>3169</v>
      </c>
      <c r="D349" s="57" t="s">
        <v>2773</v>
      </c>
      <c r="E349" s="57" t="str">
        <f>_xlfn.XLOOKUP(Tabla20[[#This Row],[cedula]],TMODELO[Numero Documento],TMODELO[Empleado])</f>
        <v>WILFRIDO ALCALA GAVINO</v>
      </c>
      <c r="F349" s="57" t="s">
        <v>22</v>
      </c>
      <c r="G349" s="57" t="str">
        <f>_xlfn.XLOOKUP(Tabla20[[#This Row],[cedula]],TMODELO[Numero Documento],TMODELO[Lugar Funciones])</f>
        <v>TEATRO NACIONAL</v>
      </c>
      <c r="H349" s="57" t="str">
        <f>_xlfn.XLOOKUP(Tabla20[[#This Row],[cedula]],TCARRERA[CEDULA],TCARRERA[CATEGORIA DEL SERVIDOR],"")</f>
        <v/>
      </c>
      <c r="I349" s="65"/>
      <c r="J349" s="41" t="str">
        <f>IF(Tabla20[[#This Row],[CARRERA]]&lt;&gt;"",Tabla20[[#This Row],[CARRERA]],IF(Tabla20[[#This Row],[Columna1]]&lt;&gt;"",Tabla20[[#This Row],[Columna1]],""))</f>
        <v/>
      </c>
      <c r="K349" s="55" t="str">
        <f>IF(Tabla20[[#This Row],[TIPO]]="Temporales",_xlfn.XLOOKUP(Tabla20[[#This Row],[NOMBRE Y APELLIDO]],TBLFECHAS[NOMBRE Y APELLIDO],TBLFECHAS[DESDE]),"")</f>
        <v/>
      </c>
      <c r="L349" s="55" t="str">
        <f>IF(Tabla20[[#This Row],[TIPO]]="Temporales",_xlfn.XLOOKUP(Tabla20[[#This Row],[NOMBRE Y APELLIDO]],TBLFECHAS[NOMBRE Y APELLIDO],TBLFECHAS[HASTA]),"")</f>
        <v/>
      </c>
      <c r="M349" s="58">
        <v>35000</v>
      </c>
      <c r="N349" s="61">
        <v>0</v>
      </c>
      <c r="O349" s="59">
        <v>1064</v>
      </c>
      <c r="P349" s="59">
        <v>1004.5</v>
      </c>
      <c r="Q349" s="59">
        <f>Tabla20[[#This Row],[sbruto]]-SUM(Tabla20[[#This Row],[ISR]:[AFP]])-Tabla20[[#This Row],[sneto]]</f>
        <v>20930.55</v>
      </c>
      <c r="R349" s="59">
        <v>12000.95</v>
      </c>
      <c r="S349" s="49" t="str">
        <f>_xlfn.XLOOKUP(Tabla20[[#This Row],[cedula]],TMODELO[Numero Documento],TMODELO[gen])</f>
        <v>M</v>
      </c>
      <c r="T349" s="49" t="str">
        <f>_xlfn.XLOOKUP(Tabla20[[#This Row],[cedula]],TMODELO[Numero Documento],TMODELO[Lugar Funciones Codigo])</f>
        <v>01.83.02.00.01</v>
      </c>
    </row>
    <row r="350" spans="1:20">
      <c r="A350" s="57" t="s">
        <v>3113</v>
      </c>
      <c r="B350" s="57" t="s">
        <v>3145</v>
      </c>
      <c r="C350" s="57" t="s">
        <v>3169</v>
      </c>
      <c r="D350" s="57" t="s">
        <v>2615</v>
      </c>
      <c r="E350" s="57" t="str">
        <f>_xlfn.XLOOKUP(Tabla20[[#This Row],[cedula]],TMODELO[Numero Documento],TMODELO[Empleado])</f>
        <v>CARMEN DOLYS FERRERAS FELIZ</v>
      </c>
      <c r="F350" s="57" t="s">
        <v>798</v>
      </c>
      <c r="G350" s="57" t="str">
        <f>_xlfn.XLOOKUP(Tabla20[[#This Row],[cedula]],TMODELO[Numero Documento],TMODELO[Lugar Funciones])</f>
        <v>TEATRO NACIONAL</v>
      </c>
      <c r="H350" s="57" t="str">
        <f>_xlfn.XLOOKUP(Tabla20[[#This Row],[cedula]],TCARRERA[CEDULA],TCARRERA[CATEGORIA DEL SERVIDOR],"")</f>
        <v/>
      </c>
      <c r="I350" s="65"/>
      <c r="J350" s="41" t="str">
        <f>IF(Tabla20[[#This Row],[CARRERA]]&lt;&gt;"",Tabla20[[#This Row],[CARRERA]],IF(Tabla20[[#This Row],[Columna1]]&lt;&gt;"",Tabla20[[#This Row],[Columna1]],""))</f>
        <v/>
      </c>
      <c r="K350" s="55" t="str">
        <f>IF(Tabla20[[#This Row],[TIPO]]="Temporales",_xlfn.XLOOKUP(Tabla20[[#This Row],[NOMBRE Y APELLIDO]],TBLFECHAS[NOMBRE Y APELLIDO],TBLFECHAS[DESDE]),"")</f>
        <v/>
      </c>
      <c r="L350" s="55" t="str">
        <f>IF(Tabla20[[#This Row],[TIPO]]="Temporales",_xlfn.XLOOKUP(Tabla20[[#This Row],[NOMBRE Y APELLIDO]],TBLFECHAS[NOMBRE Y APELLIDO],TBLFECHAS[HASTA]),"")</f>
        <v/>
      </c>
      <c r="M350" s="58">
        <v>35000</v>
      </c>
      <c r="N350" s="63">
        <v>0</v>
      </c>
      <c r="O350" s="59">
        <v>1064</v>
      </c>
      <c r="P350" s="59">
        <v>1004.5</v>
      </c>
      <c r="Q350" s="59">
        <f>Tabla20[[#This Row],[sbruto]]-SUM(Tabla20[[#This Row],[ISR]:[AFP]])-Tabla20[[#This Row],[sneto]]</f>
        <v>9778.32</v>
      </c>
      <c r="R350" s="59">
        <v>23153.18</v>
      </c>
      <c r="S350" s="45" t="str">
        <f>_xlfn.XLOOKUP(Tabla20[[#This Row],[cedula]],TMODELO[Numero Documento],TMODELO[gen])</f>
        <v>F</v>
      </c>
      <c r="T350" s="49" t="str">
        <f>_xlfn.XLOOKUP(Tabla20[[#This Row],[cedula]],TMODELO[Numero Documento],TMODELO[Lugar Funciones Codigo])</f>
        <v>01.83.02.00.01</v>
      </c>
    </row>
    <row r="351" spans="1:20">
      <c r="A351" s="57" t="s">
        <v>3113</v>
      </c>
      <c r="B351" s="57" t="s">
        <v>3145</v>
      </c>
      <c r="C351" s="57" t="s">
        <v>3169</v>
      </c>
      <c r="D351" s="57" t="s">
        <v>1568</v>
      </c>
      <c r="E351" s="57" t="str">
        <f>_xlfn.XLOOKUP(Tabla20[[#This Row],[cedula]],TMODELO[Numero Documento],TMODELO[Empleado])</f>
        <v>MARITZA ENCARNACION VIOLA</v>
      </c>
      <c r="F351" s="57" t="s">
        <v>10</v>
      </c>
      <c r="G351" s="57" t="str">
        <f>_xlfn.XLOOKUP(Tabla20[[#This Row],[cedula]],TMODELO[Numero Documento],TMODELO[Lugar Funciones])</f>
        <v>TEATRO NACIONAL</v>
      </c>
      <c r="H351" s="57" t="str">
        <f>_xlfn.XLOOKUP(Tabla20[[#This Row],[cedula]],TCARRERA[CEDULA],TCARRERA[CATEGORIA DEL SERVIDOR],"")</f>
        <v>CARRERA ADMINISTRATIVA</v>
      </c>
      <c r="I351" s="65"/>
      <c r="J351" s="41" t="str">
        <f>IF(Tabla20[[#This Row],[CARRERA]]&lt;&gt;"",Tabla20[[#This Row],[CARRERA]],IF(Tabla20[[#This Row],[Columna1]]&lt;&gt;"",Tabla20[[#This Row],[Columna1]],""))</f>
        <v>CARRERA ADMINISTRATIVA</v>
      </c>
      <c r="K351" s="55" t="str">
        <f>IF(Tabla20[[#This Row],[TIPO]]="Temporales",_xlfn.XLOOKUP(Tabla20[[#This Row],[NOMBRE Y APELLIDO]],TBLFECHAS[NOMBRE Y APELLIDO],TBLFECHAS[DESDE]),"")</f>
        <v/>
      </c>
      <c r="L351" s="55" t="str">
        <f>IF(Tabla20[[#This Row],[TIPO]]="Temporales",_xlfn.XLOOKUP(Tabla20[[#This Row],[NOMBRE Y APELLIDO]],TBLFECHAS[NOMBRE Y APELLIDO],TBLFECHAS[HASTA]),"")</f>
        <v/>
      </c>
      <c r="M351" s="58">
        <v>35000</v>
      </c>
      <c r="N351" s="63">
        <v>0</v>
      </c>
      <c r="O351" s="59">
        <v>1064</v>
      </c>
      <c r="P351" s="59">
        <v>1004.5</v>
      </c>
      <c r="Q351" s="59">
        <f>Tabla20[[#This Row],[sbruto]]-SUM(Tabla20[[#This Row],[ISR]:[AFP]])-Tabla20[[#This Row],[sneto]]</f>
        <v>11889.349999999999</v>
      </c>
      <c r="R351" s="59">
        <v>21042.15</v>
      </c>
      <c r="S351" s="45" t="str">
        <f>_xlfn.XLOOKUP(Tabla20[[#This Row],[cedula]],TMODELO[Numero Documento],TMODELO[gen])</f>
        <v>F</v>
      </c>
      <c r="T351" s="49" t="str">
        <f>_xlfn.XLOOKUP(Tabla20[[#This Row],[cedula]],TMODELO[Numero Documento],TMODELO[Lugar Funciones Codigo])</f>
        <v>01.83.02.00.01</v>
      </c>
    </row>
    <row r="352" spans="1:20">
      <c r="A352" s="57" t="s">
        <v>3113</v>
      </c>
      <c r="B352" s="57" t="s">
        <v>3145</v>
      </c>
      <c r="C352" s="57" t="s">
        <v>3169</v>
      </c>
      <c r="D352" s="57" t="s">
        <v>1557</v>
      </c>
      <c r="E352" s="57" t="str">
        <f>_xlfn.XLOOKUP(Tabla20[[#This Row],[cedula]],TMODELO[Numero Documento],TMODELO[Empleado])</f>
        <v>LUCIA MARIA GOMEZ CUELLO</v>
      </c>
      <c r="F352" s="57" t="s">
        <v>84</v>
      </c>
      <c r="G352" s="57" t="str">
        <f>_xlfn.XLOOKUP(Tabla20[[#This Row],[cedula]],TMODELO[Numero Documento],TMODELO[Lugar Funciones])</f>
        <v>TEATRO NACIONAL</v>
      </c>
      <c r="H352" s="57" t="str">
        <f>_xlfn.XLOOKUP(Tabla20[[#This Row],[cedula]],TCARRERA[CEDULA],TCARRERA[CATEGORIA DEL SERVIDOR],"")</f>
        <v>CARRERA ADMINISTRATIVA</v>
      </c>
      <c r="I352" s="65"/>
      <c r="J352" s="41" t="str">
        <f>IF(Tabla20[[#This Row],[CARRERA]]&lt;&gt;"",Tabla20[[#This Row],[CARRERA]],IF(Tabla20[[#This Row],[Columna1]]&lt;&gt;"",Tabla20[[#This Row],[Columna1]],""))</f>
        <v>CARRERA ADMINISTRATIVA</v>
      </c>
      <c r="K352" s="55" t="str">
        <f>IF(Tabla20[[#This Row],[TIPO]]="Temporales",_xlfn.XLOOKUP(Tabla20[[#This Row],[NOMBRE Y APELLIDO]],TBLFECHAS[NOMBRE Y APELLIDO],TBLFECHAS[DESDE]),"")</f>
        <v/>
      </c>
      <c r="L352" s="55" t="str">
        <f>IF(Tabla20[[#This Row],[TIPO]]="Temporales",_xlfn.XLOOKUP(Tabla20[[#This Row],[NOMBRE Y APELLIDO]],TBLFECHAS[NOMBRE Y APELLIDO],TBLFECHAS[HASTA]),"")</f>
        <v/>
      </c>
      <c r="M352" s="58">
        <v>35000</v>
      </c>
      <c r="N352" s="63">
        <v>0</v>
      </c>
      <c r="O352" s="59">
        <v>1064</v>
      </c>
      <c r="P352" s="59">
        <v>1004.5</v>
      </c>
      <c r="Q352" s="59">
        <f>Tabla20[[#This Row],[sbruto]]-SUM(Tabla20[[#This Row],[ISR]:[AFP]])-Tabla20[[#This Row],[sneto]]</f>
        <v>375</v>
      </c>
      <c r="R352" s="59">
        <v>32556.5</v>
      </c>
      <c r="S352" s="45" t="str">
        <f>_xlfn.XLOOKUP(Tabla20[[#This Row],[cedula]],TMODELO[Numero Documento],TMODELO[gen])</f>
        <v>F</v>
      </c>
      <c r="T352" s="49" t="str">
        <f>_xlfn.XLOOKUP(Tabla20[[#This Row],[cedula]],TMODELO[Numero Documento],TMODELO[Lugar Funciones Codigo])</f>
        <v>01.83.02.00.01</v>
      </c>
    </row>
    <row r="353" spans="1:20">
      <c r="A353" s="57" t="s">
        <v>3113</v>
      </c>
      <c r="B353" s="57" t="s">
        <v>3145</v>
      </c>
      <c r="C353" s="57" t="s">
        <v>3169</v>
      </c>
      <c r="D353" s="57" t="s">
        <v>2682</v>
      </c>
      <c r="E353" s="57" t="str">
        <f>_xlfn.XLOOKUP(Tabla20[[#This Row],[cedula]],TMODELO[Numero Documento],TMODELO[Empleado])</f>
        <v>JENIFFER BARBRA NUÃEZ GUIO</v>
      </c>
      <c r="F353" s="57" t="s">
        <v>10</v>
      </c>
      <c r="G353" s="57" t="str">
        <f>_xlfn.XLOOKUP(Tabla20[[#This Row],[cedula]],TMODELO[Numero Documento],TMODELO[Lugar Funciones])</f>
        <v>TEATRO NACIONAL</v>
      </c>
      <c r="H353" s="57" t="str">
        <f>_xlfn.XLOOKUP(Tabla20[[#This Row],[cedula]],TCARRERA[CEDULA],TCARRERA[CATEGORIA DEL SERVIDOR],"")</f>
        <v/>
      </c>
      <c r="I353" s="65"/>
      <c r="J353" s="41" t="str">
        <f>IF(Tabla20[[#This Row],[CARRERA]]&lt;&gt;"",Tabla20[[#This Row],[CARRERA]],IF(Tabla20[[#This Row],[Columna1]]&lt;&gt;"",Tabla20[[#This Row],[Columna1]],""))</f>
        <v/>
      </c>
      <c r="K353" s="55" t="str">
        <f>IF(Tabla20[[#This Row],[TIPO]]="Temporales",_xlfn.XLOOKUP(Tabla20[[#This Row],[NOMBRE Y APELLIDO]],TBLFECHAS[NOMBRE Y APELLIDO],TBLFECHAS[DESDE]),"")</f>
        <v/>
      </c>
      <c r="L353" s="55" t="str">
        <f>IF(Tabla20[[#This Row],[TIPO]]="Temporales",_xlfn.XLOOKUP(Tabla20[[#This Row],[NOMBRE Y APELLIDO]],TBLFECHAS[NOMBRE Y APELLIDO],TBLFECHAS[HASTA]),"")</f>
        <v/>
      </c>
      <c r="M353" s="58">
        <v>35000</v>
      </c>
      <c r="N353" s="63">
        <v>0</v>
      </c>
      <c r="O353" s="59">
        <v>1064</v>
      </c>
      <c r="P353" s="59">
        <v>1004.5</v>
      </c>
      <c r="Q353" s="59">
        <f>Tabla20[[#This Row],[sbruto]]-SUM(Tabla20[[#This Row],[ISR]:[AFP]])-Tabla20[[#This Row],[sneto]]</f>
        <v>25</v>
      </c>
      <c r="R353" s="59">
        <v>32906.5</v>
      </c>
      <c r="S353" s="45" t="str">
        <f>_xlfn.XLOOKUP(Tabla20[[#This Row],[cedula]],TMODELO[Numero Documento],TMODELO[gen])</f>
        <v>F</v>
      </c>
      <c r="T353" s="49" t="str">
        <f>_xlfn.XLOOKUP(Tabla20[[#This Row],[cedula]],TMODELO[Numero Documento],TMODELO[Lugar Funciones Codigo])</f>
        <v>01.83.02.00.01</v>
      </c>
    </row>
    <row r="354" spans="1:20">
      <c r="A354" s="57" t="s">
        <v>3113</v>
      </c>
      <c r="B354" s="57" t="s">
        <v>3145</v>
      </c>
      <c r="C354" s="57" t="s">
        <v>3169</v>
      </c>
      <c r="D354" s="57" t="s">
        <v>1571</v>
      </c>
      <c r="E354" s="57" t="str">
        <f>_xlfn.XLOOKUP(Tabla20[[#This Row],[cedula]],TMODELO[Numero Documento],TMODELO[Empleado])</f>
        <v>MIGUELITO PEREZ</v>
      </c>
      <c r="F354" s="57" t="s">
        <v>22</v>
      </c>
      <c r="G354" s="57" t="str">
        <f>_xlfn.XLOOKUP(Tabla20[[#This Row],[cedula]],TMODELO[Numero Documento],TMODELO[Lugar Funciones])</f>
        <v>TEATRO NACIONAL</v>
      </c>
      <c r="H354" s="57" t="str">
        <f>_xlfn.XLOOKUP(Tabla20[[#This Row],[cedula]],TCARRERA[CEDULA],TCARRERA[CATEGORIA DEL SERVIDOR],"")</f>
        <v>CARRERA ADMINISTRATIVA</v>
      </c>
      <c r="I354" s="65"/>
      <c r="J354" s="41" t="str">
        <f>IF(Tabla20[[#This Row],[CARRERA]]&lt;&gt;"",Tabla20[[#This Row],[CARRERA]],IF(Tabla20[[#This Row],[Columna1]]&lt;&gt;"",Tabla20[[#This Row],[Columna1]],""))</f>
        <v>CARRERA ADMINISTRATIVA</v>
      </c>
      <c r="K354" s="55" t="str">
        <f>IF(Tabla20[[#This Row],[TIPO]]="Temporales",_xlfn.XLOOKUP(Tabla20[[#This Row],[NOMBRE Y APELLIDO]],TBLFECHAS[NOMBRE Y APELLIDO],TBLFECHAS[DESDE]),"")</f>
        <v/>
      </c>
      <c r="L354" s="55" t="str">
        <f>IF(Tabla20[[#This Row],[TIPO]]="Temporales",_xlfn.XLOOKUP(Tabla20[[#This Row],[NOMBRE Y APELLIDO]],TBLFECHAS[NOMBRE Y APELLIDO],TBLFECHAS[HASTA]),"")</f>
        <v/>
      </c>
      <c r="M354" s="58">
        <v>35000</v>
      </c>
      <c r="N354" s="59">
        <v>0</v>
      </c>
      <c r="O354" s="59">
        <v>1064</v>
      </c>
      <c r="P354" s="59">
        <v>1004.5</v>
      </c>
      <c r="Q354" s="59">
        <f>Tabla20[[#This Row],[sbruto]]-SUM(Tabla20[[#This Row],[ISR]:[AFP]])-Tabla20[[#This Row],[sneto]]</f>
        <v>13848.279999999999</v>
      </c>
      <c r="R354" s="59">
        <v>19083.22</v>
      </c>
      <c r="S354" s="46" t="str">
        <f>_xlfn.XLOOKUP(Tabla20[[#This Row],[cedula]],TMODELO[Numero Documento],TMODELO[gen])</f>
        <v>M</v>
      </c>
      <c r="T354" s="49" t="str">
        <f>_xlfn.XLOOKUP(Tabla20[[#This Row],[cedula]],TMODELO[Numero Documento],TMODELO[Lugar Funciones Codigo])</f>
        <v>01.83.02.00.01</v>
      </c>
    </row>
    <row r="355" spans="1:20">
      <c r="A355" s="57" t="s">
        <v>3113</v>
      </c>
      <c r="B355" s="57" t="s">
        <v>3145</v>
      </c>
      <c r="C355" s="57" t="s">
        <v>3169</v>
      </c>
      <c r="D355" s="57" t="s">
        <v>2646</v>
      </c>
      <c r="E355" s="57" t="str">
        <f>_xlfn.XLOOKUP(Tabla20[[#This Row],[cedula]],TMODELO[Numero Documento],TMODELO[Empleado])</f>
        <v>EUSEBIO SANTOS REYES</v>
      </c>
      <c r="F355" s="57" t="s">
        <v>22</v>
      </c>
      <c r="G355" s="57" t="str">
        <f>_xlfn.XLOOKUP(Tabla20[[#This Row],[cedula]],TMODELO[Numero Documento],TMODELO[Lugar Funciones])</f>
        <v>TEATRO NACIONAL</v>
      </c>
      <c r="H355" s="57" t="str">
        <f>_xlfn.XLOOKUP(Tabla20[[#This Row],[cedula]],TCARRERA[CEDULA],TCARRERA[CATEGORIA DEL SERVIDOR],"")</f>
        <v/>
      </c>
      <c r="I355" s="65"/>
      <c r="J355" s="41" t="str">
        <f>IF(Tabla20[[#This Row],[CARRERA]]&lt;&gt;"",Tabla20[[#This Row],[CARRERA]],IF(Tabla20[[#This Row],[Columna1]]&lt;&gt;"",Tabla20[[#This Row],[Columna1]],""))</f>
        <v/>
      </c>
      <c r="K355" s="55" t="str">
        <f>IF(Tabla20[[#This Row],[TIPO]]="Temporales",_xlfn.XLOOKUP(Tabla20[[#This Row],[NOMBRE Y APELLIDO]],TBLFECHAS[NOMBRE Y APELLIDO],TBLFECHAS[DESDE]),"")</f>
        <v/>
      </c>
      <c r="L355" s="55" t="str">
        <f>IF(Tabla20[[#This Row],[TIPO]]="Temporales",_xlfn.XLOOKUP(Tabla20[[#This Row],[NOMBRE Y APELLIDO]],TBLFECHAS[NOMBRE Y APELLIDO],TBLFECHAS[HASTA]),"")</f>
        <v/>
      </c>
      <c r="M355" s="58">
        <v>35000</v>
      </c>
      <c r="N355" s="63">
        <v>0</v>
      </c>
      <c r="O355" s="59">
        <v>1064</v>
      </c>
      <c r="P355" s="59">
        <v>1004.5</v>
      </c>
      <c r="Q355" s="59">
        <f>Tabla20[[#This Row],[sbruto]]-SUM(Tabla20[[#This Row],[ISR]:[AFP]])-Tabla20[[#This Row],[sneto]]</f>
        <v>22137.440000000002</v>
      </c>
      <c r="R355" s="59">
        <v>10794.06</v>
      </c>
      <c r="S355" s="45" t="str">
        <f>_xlfn.XLOOKUP(Tabla20[[#This Row],[cedula]],TMODELO[Numero Documento],TMODELO[gen])</f>
        <v>M</v>
      </c>
      <c r="T355" s="49" t="str">
        <f>_xlfn.XLOOKUP(Tabla20[[#This Row],[cedula]],TMODELO[Numero Documento],TMODELO[Lugar Funciones Codigo])</f>
        <v>01.83.02.00.01</v>
      </c>
    </row>
    <row r="356" spans="1:20">
      <c r="A356" s="57" t="s">
        <v>3113</v>
      </c>
      <c r="B356" s="57" t="s">
        <v>3145</v>
      </c>
      <c r="C356" s="57" t="s">
        <v>3169</v>
      </c>
      <c r="D356" s="57" t="s">
        <v>1538</v>
      </c>
      <c r="E356" s="57" t="str">
        <f>_xlfn.XLOOKUP(Tabla20[[#This Row],[cedula]],TMODELO[Numero Documento],TMODELO[Empleado])</f>
        <v>CARLOS RAMON ORTEGA CAMPUSANO</v>
      </c>
      <c r="F356" s="57" t="s">
        <v>22</v>
      </c>
      <c r="G356" s="57" t="str">
        <f>_xlfn.XLOOKUP(Tabla20[[#This Row],[cedula]],TMODELO[Numero Documento],TMODELO[Lugar Funciones])</f>
        <v>TEATRO NACIONAL</v>
      </c>
      <c r="H356" s="57" t="str">
        <f>_xlfn.XLOOKUP(Tabla20[[#This Row],[cedula]],TCARRERA[CEDULA],TCARRERA[CATEGORIA DEL SERVIDOR],"")</f>
        <v>CARRERA ADMINISTRATIVA</v>
      </c>
      <c r="I356" s="65"/>
      <c r="J356" s="41" t="str">
        <f>IF(Tabla20[[#This Row],[CARRERA]]&lt;&gt;"",Tabla20[[#This Row],[CARRERA]],IF(Tabla20[[#This Row],[Columna1]]&lt;&gt;"",Tabla20[[#This Row],[Columna1]],""))</f>
        <v>CARRERA ADMINISTRATIVA</v>
      </c>
      <c r="K356" s="55" t="str">
        <f>IF(Tabla20[[#This Row],[TIPO]]="Temporales",_xlfn.XLOOKUP(Tabla20[[#This Row],[NOMBRE Y APELLIDO]],TBLFECHAS[NOMBRE Y APELLIDO],TBLFECHAS[DESDE]),"")</f>
        <v/>
      </c>
      <c r="L356" s="55" t="str">
        <f>IF(Tabla20[[#This Row],[TIPO]]="Temporales",_xlfn.XLOOKUP(Tabla20[[#This Row],[NOMBRE Y APELLIDO]],TBLFECHAS[NOMBRE Y APELLIDO],TBLFECHAS[HASTA]),"")</f>
        <v/>
      </c>
      <c r="M356" s="58">
        <v>35000</v>
      </c>
      <c r="N356" s="63">
        <v>0</v>
      </c>
      <c r="O356" s="59">
        <v>1064</v>
      </c>
      <c r="P356" s="59">
        <v>1004.5</v>
      </c>
      <c r="Q356" s="59">
        <f>Tabla20[[#This Row],[sbruto]]-SUM(Tabla20[[#This Row],[ISR]:[AFP]])-Tabla20[[#This Row],[sneto]]</f>
        <v>25793.06</v>
      </c>
      <c r="R356" s="59">
        <v>7138.44</v>
      </c>
      <c r="S356" s="45" t="str">
        <f>_xlfn.XLOOKUP(Tabla20[[#This Row],[cedula]],TMODELO[Numero Documento],TMODELO[gen])</f>
        <v>M</v>
      </c>
      <c r="T356" s="49" t="str">
        <f>_xlfn.XLOOKUP(Tabla20[[#This Row],[cedula]],TMODELO[Numero Documento],TMODELO[Lugar Funciones Codigo])</f>
        <v>01.83.02.00.01</v>
      </c>
    </row>
    <row r="357" spans="1:20">
      <c r="A357" s="57" t="s">
        <v>3113</v>
      </c>
      <c r="B357" s="57" t="s">
        <v>3145</v>
      </c>
      <c r="C357" s="57" t="s">
        <v>3169</v>
      </c>
      <c r="D357" s="57" t="s">
        <v>2684</v>
      </c>
      <c r="E357" s="57" t="str">
        <f>_xlfn.XLOOKUP(Tabla20[[#This Row],[cedula]],TMODELO[Numero Documento],TMODELO[Empleado])</f>
        <v>JONA ABREU LOPEZ</v>
      </c>
      <c r="F357" s="57" t="s">
        <v>22</v>
      </c>
      <c r="G357" s="57" t="str">
        <f>_xlfn.XLOOKUP(Tabla20[[#This Row],[cedula]],TMODELO[Numero Documento],TMODELO[Lugar Funciones])</f>
        <v>TEATRO NACIONAL</v>
      </c>
      <c r="H357" s="57" t="str">
        <f>_xlfn.XLOOKUP(Tabla20[[#This Row],[cedula]],TCARRERA[CEDULA],TCARRERA[CATEGORIA DEL SERVIDOR],"")</f>
        <v/>
      </c>
      <c r="I357" s="65"/>
      <c r="J357" s="41" t="str">
        <f>IF(Tabla20[[#This Row],[CARRERA]]&lt;&gt;"",Tabla20[[#This Row],[CARRERA]],IF(Tabla20[[#This Row],[Columna1]]&lt;&gt;"",Tabla20[[#This Row],[Columna1]],""))</f>
        <v/>
      </c>
      <c r="K357" s="55" t="str">
        <f>IF(Tabla20[[#This Row],[TIPO]]="Temporales",_xlfn.XLOOKUP(Tabla20[[#This Row],[NOMBRE Y APELLIDO]],TBLFECHAS[NOMBRE Y APELLIDO],TBLFECHAS[DESDE]),"")</f>
        <v/>
      </c>
      <c r="L357" s="55" t="str">
        <f>IF(Tabla20[[#This Row],[TIPO]]="Temporales",_xlfn.XLOOKUP(Tabla20[[#This Row],[NOMBRE Y APELLIDO]],TBLFECHAS[NOMBRE Y APELLIDO],TBLFECHAS[HASTA]),"")</f>
        <v/>
      </c>
      <c r="M357" s="58">
        <v>35000</v>
      </c>
      <c r="N357" s="61">
        <v>0</v>
      </c>
      <c r="O357" s="59">
        <v>1064</v>
      </c>
      <c r="P357" s="59">
        <v>1004.5</v>
      </c>
      <c r="Q357" s="59">
        <f>Tabla20[[#This Row],[sbruto]]-SUM(Tabla20[[#This Row],[ISR]:[AFP]])-Tabla20[[#This Row],[sneto]]</f>
        <v>25</v>
      </c>
      <c r="R357" s="59">
        <v>32906.5</v>
      </c>
      <c r="S357" s="49" t="str">
        <f>_xlfn.XLOOKUP(Tabla20[[#This Row],[cedula]],TMODELO[Numero Documento],TMODELO[gen])</f>
        <v>M</v>
      </c>
      <c r="T357" s="49" t="str">
        <f>_xlfn.XLOOKUP(Tabla20[[#This Row],[cedula]],TMODELO[Numero Documento],TMODELO[Lugar Funciones Codigo])</f>
        <v>01.83.02.00.01</v>
      </c>
    </row>
    <row r="358" spans="1:20">
      <c r="A358" s="57" t="s">
        <v>3113</v>
      </c>
      <c r="B358" s="57" t="s">
        <v>3145</v>
      </c>
      <c r="C358" s="57" t="s">
        <v>3169</v>
      </c>
      <c r="D358" s="57" t="s">
        <v>1539</v>
      </c>
      <c r="E358" s="57" t="str">
        <f>_xlfn.XLOOKUP(Tabla20[[#This Row],[cedula]],TMODELO[Numero Documento],TMODELO[Empleado])</f>
        <v>DESIRE JANICE SUAZO CAMPILLO</v>
      </c>
      <c r="F358" s="57" t="s">
        <v>162</v>
      </c>
      <c r="G358" s="57" t="str">
        <f>_xlfn.XLOOKUP(Tabla20[[#This Row],[cedula]],TMODELO[Numero Documento],TMODELO[Lugar Funciones])</f>
        <v>TEATRO NACIONAL</v>
      </c>
      <c r="H358" s="57" t="str">
        <f>_xlfn.XLOOKUP(Tabla20[[#This Row],[cedula]],TCARRERA[CEDULA],TCARRERA[CATEGORIA DEL SERVIDOR],"")</f>
        <v>CARRERA ADMINISTRATIVA</v>
      </c>
      <c r="I358" s="65"/>
      <c r="J358" s="41" t="str">
        <f>IF(Tabla20[[#This Row],[CARRERA]]&lt;&gt;"",Tabla20[[#This Row],[CARRERA]],IF(Tabla20[[#This Row],[Columna1]]&lt;&gt;"",Tabla20[[#This Row],[Columna1]],""))</f>
        <v>CARRERA ADMINISTRATIVA</v>
      </c>
      <c r="K358" s="55" t="str">
        <f>IF(Tabla20[[#This Row],[TIPO]]="Temporales",_xlfn.XLOOKUP(Tabla20[[#This Row],[NOMBRE Y APELLIDO]],TBLFECHAS[NOMBRE Y APELLIDO],TBLFECHAS[DESDE]),"")</f>
        <v/>
      </c>
      <c r="L358" s="55" t="str">
        <f>IF(Tabla20[[#This Row],[TIPO]]="Temporales",_xlfn.XLOOKUP(Tabla20[[#This Row],[NOMBRE Y APELLIDO]],TBLFECHAS[NOMBRE Y APELLIDO],TBLFECHAS[HASTA]),"")</f>
        <v/>
      </c>
      <c r="M358" s="58">
        <v>31500</v>
      </c>
      <c r="N358" s="63">
        <v>0</v>
      </c>
      <c r="O358" s="59">
        <v>957.6</v>
      </c>
      <c r="P358" s="59">
        <v>904.05</v>
      </c>
      <c r="Q358" s="59">
        <f>Tabla20[[#This Row],[sbruto]]-SUM(Tabla20[[#This Row],[ISR]:[AFP]])-Tabla20[[#This Row],[sneto]]</f>
        <v>11844.89</v>
      </c>
      <c r="R358" s="59">
        <v>17793.46</v>
      </c>
      <c r="S358" s="45" t="str">
        <f>_xlfn.XLOOKUP(Tabla20[[#This Row],[cedula]],TMODELO[Numero Documento],TMODELO[gen])</f>
        <v>F</v>
      </c>
      <c r="T358" s="49" t="str">
        <f>_xlfn.XLOOKUP(Tabla20[[#This Row],[cedula]],TMODELO[Numero Documento],TMODELO[Lugar Funciones Codigo])</f>
        <v>01.83.02.00.01</v>
      </c>
    </row>
    <row r="359" spans="1:20">
      <c r="A359" s="57" t="s">
        <v>3113</v>
      </c>
      <c r="B359" s="57" t="s">
        <v>3145</v>
      </c>
      <c r="C359" s="57" t="s">
        <v>3169</v>
      </c>
      <c r="D359" s="57" t="s">
        <v>1560</v>
      </c>
      <c r="E359" s="57" t="str">
        <f>_xlfn.XLOOKUP(Tabla20[[#This Row],[cedula]],TMODELO[Numero Documento],TMODELO[Empleado])</f>
        <v>MARCIA ANNERYS MEDINA MONTILLA</v>
      </c>
      <c r="F359" s="57" t="s">
        <v>541</v>
      </c>
      <c r="G359" s="57" t="str">
        <f>_xlfn.XLOOKUP(Tabla20[[#This Row],[cedula]],TMODELO[Numero Documento],TMODELO[Lugar Funciones])</f>
        <v>TEATRO NACIONAL</v>
      </c>
      <c r="H359" s="57" t="str">
        <f>_xlfn.XLOOKUP(Tabla20[[#This Row],[cedula]],TCARRERA[CEDULA],TCARRERA[CATEGORIA DEL SERVIDOR],"")</f>
        <v>CARRERA ADMINISTRATIVA</v>
      </c>
      <c r="I359" s="65"/>
      <c r="J359" s="41" t="str">
        <f>IF(Tabla20[[#This Row],[CARRERA]]&lt;&gt;"",Tabla20[[#This Row],[CARRERA]],IF(Tabla20[[#This Row],[Columna1]]&lt;&gt;"",Tabla20[[#This Row],[Columna1]],""))</f>
        <v>CARRERA ADMINISTRATIVA</v>
      </c>
      <c r="K359" s="55" t="str">
        <f>IF(Tabla20[[#This Row],[TIPO]]="Temporales",_xlfn.XLOOKUP(Tabla20[[#This Row],[NOMBRE Y APELLIDO]],TBLFECHAS[NOMBRE Y APELLIDO],TBLFECHAS[DESDE]),"")</f>
        <v/>
      </c>
      <c r="L359" s="55" t="str">
        <f>IF(Tabla20[[#This Row],[TIPO]]="Temporales",_xlfn.XLOOKUP(Tabla20[[#This Row],[NOMBRE Y APELLIDO]],TBLFECHAS[NOMBRE Y APELLIDO],TBLFECHAS[HASTA]),"")</f>
        <v/>
      </c>
      <c r="M359" s="58">
        <v>31500</v>
      </c>
      <c r="N359" s="63">
        <v>0</v>
      </c>
      <c r="O359" s="59">
        <v>957.6</v>
      </c>
      <c r="P359" s="59">
        <v>904.05</v>
      </c>
      <c r="Q359" s="59">
        <f>Tabla20[[#This Row],[sbruto]]-SUM(Tabla20[[#This Row],[ISR]:[AFP]])-Tabla20[[#This Row],[sneto]]</f>
        <v>22248.219999999998</v>
      </c>
      <c r="R359" s="59">
        <v>7390.13</v>
      </c>
      <c r="S359" s="45" t="str">
        <f>_xlfn.XLOOKUP(Tabla20[[#This Row],[cedula]],TMODELO[Numero Documento],TMODELO[gen])</f>
        <v>F</v>
      </c>
      <c r="T359" s="49" t="str">
        <f>_xlfn.XLOOKUP(Tabla20[[#This Row],[cedula]],TMODELO[Numero Documento],TMODELO[Lugar Funciones Codigo])</f>
        <v>01.83.02.00.01</v>
      </c>
    </row>
    <row r="360" spans="1:20">
      <c r="A360" s="57" t="s">
        <v>3113</v>
      </c>
      <c r="B360" s="57" t="s">
        <v>3145</v>
      </c>
      <c r="C360" s="57" t="s">
        <v>3169</v>
      </c>
      <c r="D360" s="57" t="s">
        <v>1561</v>
      </c>
      <c r="E360" s="57" t="str">
        <f>_xlfn.XLOOKUP(Tabla20[[#This Row],[cedula]],TMODELO[Numero Documento],TMODELO[Empleado])</f>
        <v>MARGARET SOLANGE FRIAS COCA</v>
      </c>
      <c r="F360" s="57" t="s">
        <v>889</v>
      </c>
      <c r="G360" s="57" t="str">
        <f>_xlfn.XLOOKUP(Tabla20[[#This Row],[cedula]],TMODELO[Numero Documento],TMODELO[Lugar Funciones])</f>
        <v>TEATRO NACIONAL</v>
      </c>
      <c r="H360" s="57" t="str">
        <f>_xlfn.XLOOKUP(Tabla20[[#This Row],[cedula]],TCARRERA[CEDULA],TCARRERA[CATEGORIA DEL SERVIDOR],"")</f>
        <v>CARRERA ADMINISTRATIVA</v>
      </c>
      <c r="I360" s="65"/>
      <c r="J360" s="41" t="str">
        <f>IF(Tabla20[[#This Row],[CARRERA]]&lt;&gt;"",Tabla20[[#This Row],[CARRERA]],IF(Tabla20[[#This Row],[Columna1]]&lt;&gt;"",Tabla20[[#This Row],[Columna1]],""))</f>
        <v>CARRERA ADMINISTRATIVA</v>
      </c>
      <c r="K360" s="55" t="str">
        <f>IF(Tabla20[[#This Row],[TIPO]]="Temporales",_xlfn.XLOOKUP(Tabla20[[#This Row],[NOMBRE Y APELLIDO]],TBLFECHAS[NOMBRE Y APELLIDO],TBLFECHAS[DESDE]),"")</f>
        <v/>
      </c>
      <c r="L360" s="55" t="str">
        <f>IF(Tabla20[[#This Row],[TIPO]]="Temporales",_xlfn.XLOOKUP(Tabla20[[#This Row],[NOMBRE Y APELLIDO]],TBLFECHAS[NOMBRE Y APELLIDO],TBLFECHAS[HASTA]),"")</f>
        <v/>
      </c>
      <c r="M360" s="58">
        <v>31500</v>
      </c>
      <c r="N360" s="63">
        <v>0</v>
      </c>
      <c r="O360" s="59">
        <v>957.6</v>
      </c>
      <c r="P360" s="59">
        <v>904.05</v>
      </c>
      <c r="Q360" s="59">
        <f>Tabla20[[#This Row],[sbruto]]-SUM(Tabla20[[#This Row],[ISR]:[AFP]])-Tabla20[[#This Row],[sneto]]</f>
        <v>10594</v>
      </c>
      <c r="R360" s="59">
        <v>19044.349999999999</v>
      </c>
      <c r="S360" s="45" t="str">
        <f>_xlfn.XLOOKUP(Tabla20[[#This Row],[cedula]],TMODELO[Numero Documento],TMODELO[gen])</f>
        <v>F</v>
      </c>
      <c r="T360" s="49" t="str">
        <f>_xlfn.XLOOKUP(Tabla20[[#This Row],[cedula]],TMODELO[Numero Documento],TMODELO[Lugar Funciones Codigo])</f>
        <v>01.83.02.00.01</v>
      </c>
    </row>
    <row r="361" spans="1:20">
      <c r="A361" s="57" t="s">
        <v>3113</v>
      </c>
      <c r="B361" s="57" t="s">
        <v>3145</v>
      </c>
      <c r="C361" s="57" t="s">
        <v>3169</v>
      </c>
      <c r="D361" s="57" t="s">
        <v>2616</v>
      </c>
      <c r="E361" s="57" t="str">
        <f>_xlfn.XLOOKUP(Tabla20[[#This Row],[cedula]],TMODELO[Numero Documento],TMODELO[Empleado])</f>
        <v>CARMEN ROSA GARCIA DICEN</v>
      </c>
      <c r="F361" s="57" t="s">
        <v>1975</v>
      </c>
      <c r="G361" s="57" t="str">
        <f>_xlfn.XLOOKUP(Tabla20[[#This Row],[cedula]],TMODELO[Numero Documento],TMODELO[Lugar Funciones])</f>
        <v>TEATRO NACIONAL</v>
      </c>
      <c r="H361" s="57" t="str">
        <f>_xlfn.XLOOKUP(Tabla20[[#This Row],[cedula]],TCARRERA[CEDULA],TCARRERA[CATEGORIA DEL SERVIDOR],"")</f>
        <v/>
      </c>
      <c r="I361" s="65"/>
      <c r="J361" s="41" t="str">
        <f>IF(Tabla20[[#This Row],[CARRERA]]&lt;&gt;"",Tabla20[[#This Row],[CARRERA]],IF(Tabla20[[#This Row],[Columna1]]&lt;&gt;"",Tabla20[[#This Row],[Columna1]],""))</f>
        <v/>
      </c>
      <c r="K361" s="55" t="str">
        <f>IF(Tabla20[[#This Row],[TIPO]]="Temporales",_xlfn.XLOOKUP(Tabla20[[#This Row],[NOMBRE Y APELLIDO]],TBLFECHAS[NOMBRE Y APELLIDO],TBLFECHAS[DESDE]),"")</f>
        <v/>
      </c>
      <c r="L361" s="55" t="str">
        <f>IF(Tabla20[[#This Row],[TIPO]]="Temporales",_xlfn.XLOOKUP(Tabla20[[#This Row],[NOMBRE Y APELLIDO]],TBLFECHAS[NOMBRE Y APELLIDO],TBLFECHAS[HASTA]),"")</f>
        <v/>
      </c>
      <c r="M361" s="58">
        <v>30000</v>
      </c>
      <c r="N361" s="62">
        <v>0</v>
      </c>
      <c r="O361" s="59">
        <v>912</v>
      </c>
      <c r="P361" s="59">
        <v>861</v>
      </c>
      <c r="Q361" s="59">
        <f>Tabla20[[#This Row],[sbruto]]-SUM(Tabla20[[#This Row],[ISR]:[AFP]])-Tabla20[[#This Row],[sneto]]</f>
        <v>25</v>
      </c>
      <c r="R361" s="59">
        <v>28202</v>
      </c>
      <c r="S361" s="45" t="str">
        <f>_xlfn.XLOOKUP(Tabla20[[#This Row],[cedula]],TMODELO[Numero Documento],TMODELO[gen])</f>
        <v>F</v>
      </c>
      <c r="T361" s="49" t="str">
        <f>_xlfn.XLOOKUP(Tabla20[[#This Row],[cedula]],TMODELO[Numero Documento],TMODELO[Lugar Funciones Codigo])</f>
        <v>01.83.02.00.01</v>
      </c>
    </row>
    <row r="362" spans="1:20">
      <c r="A362" s="57" t="s">
        <v>3113</v>
      </c>
      <c r="B362" s="57" t="s">
        <v>3145</v>
      </c>
      <c r="C362" s="57" t="s">
        <v>3169</v>
      </c>
      <c r="D362" s="57" t="s">
        <v>2667</v>
      </c>
      <c r="E362" s="57" t="str">
        <f>_xlfn.XLOOKUP(Tabla20[[#This Row],[cedula]],TMODELO[Numero Documento],TMODELO[Empleado])</f>
        <v>GLORIA MARITZA CASTILLO</v>
      </c>
      <c r="F362" s="57" t="s">
        <v>55</v>
      </c>
      <c r="G362" s="57" t="str">
        <f>_xlfn.XLOOKUP(Tabla20[[#This Row],[cedula]],TMODELO[Numero Documento],TMODELO[Lugar Funciones])</f>
        <v>TEATRO NACIONAL</v>
      </c>
      <c r="H362" s="57" t="str">
        <f>_xlfn.XLOOKUP(Tabla20[[#This Row],[cedula]],TCARRERA[CEDULA],TCARRERA[CATEGORIA DEL SERVIDOR],"")</f>
        <v/>
      </c>
      <c r="I362" s="65"/>
      <c r="J362" s="41" t="str">
        <f>IF(Tabla20[[#This Row],[CARRERA]]&lt;&gt;"",Tabla20[[#This Row],[CARRERA]],IF(Tabla20[[#This Row],[Columna1]]&lt;&gt;"",Tabla20[[#This Row],[Columna1]],""))</f>
        <v/>
      </c>
      <c r="K362" s="55" t="str">
        <f>IF(Tabla20[[#This Row],[TIPO]]="Temporales",_xlfn.XLOOKUP(Tabla20[[#This Row],[NOMBRE Y APELLIDO]],TBLFECHAS[NOMBRE Y APELLIDO],TBLFECHAS[DESDE]),"")</f>
        <v/>
      </c>
      <c r="L362" s="55" t="str">
        <f>IF(Tabla20[[#This Row],[TIPO]]="Temporales",_xlfn.XLOOKUP(Tabla20[[#This Row],[NOMBRE Y APELLIDO]],TBLFECHAS[NOMBRE Y APELLIDO],TBLFECHAS[HASTA]),"")</f>
        <v/>
      </c>
      <c r="M362" s="58">
        <v>27300</v>
      </c>
      <c r="N362" s="63">
        <v>0</v>
      </c>
      <c r="O362" s="59">
        <v>829.92</v>
      </c>
      <c r="P362" s="59">
        <v>783.51</v>
      </c>
      <c r="Q362" s="59">
        <f>Tabla20[[#This Row],[sbruto]]-SUM(Tabla20[[#This Row],[ISR]:[AFP]])-Tabla20[[#This Row],[sneto]]</f>
        <v>4967.880000000001</v>
      </c>
      <c r="R362" s="59">
        <v>20718.689999999999</v>
      </c>
      <c r="S362" s="45" t="str">
        <f>_xlfn.XLOOKUP(Tabla20[[#This Row],[cedula]],TMODELO[Numero Documento],TMODELO[gen])</f>
        <v>F</v>
      </c>
      <c r="T362" s="49" t="str">
        <f>_xlfn.XLOOKUP(Tabla20[[#This Row],[cedula]],TMODELO[Numero Documento],TMODELO[Lugar Funciones Codigo])</f>
        <v>01.83.02.00.01</v>
      </c>
    </row>
    <row r="363" spans="1:20">
      <c r="A363" s="57" t="s">
        <v>3113</v>
      </c>
      <c r="B363" s="57" t="s">
        <v>3145</v>
      </c>
      <c r="C363" s="57" t="s">
        <v>3169</v>
      </c>
      <c r="D363" s="57" t="s">
        <v>1569</v>
      </c>
      <c r="E363" s="57" t="str">
        <f>_xlfn.XLOOKUP(Tabla20[[#This Row],[cedula]],TMODELO[Numero Documento],TMODELO[Empleado])</f>
        <v>MERCEDES IVONNE PERALTA DE CALZADO</v>
      </c>
      <c r="F363" s="57" t="s">
        <v>84</v>
      </c>
      <c r="G363" s="57" t="str">
        <f>_xlfn.XLOOKUP(Tabla20[[#This Row],[cedula]],TMODELO[Numero Documento],TMODELO[Lugar Funciones])</f>
        <v>TEATRO NACIONAL</v>
      </c>
      <c r="H363" s="57" t="str">
        <f>_xlfn.XLOOKUP(Tabla20[[#This Row],[cedula]],TCARRERA[CEDULA],TCARRERA[CATEGORIA DEL SERVIDOR],"")</f>
        <v>CARRERA ADMINISTRATIVA</v>
      </c>
      <c r="I363" s="65"/>
      <c r="J363" s="41" t="str">
        <f>IF(Tabla20[[#This Row],[CARRERA]]&lt;&gt;"",Tabla20[[#This Row],[CARRERA]],IF(Tabla20[[#This Row],[Columna1]]&lt;&gt;"",Tabla20[[#This Row],[Columna1]],""))</f>
        <v>CARRERA ADMINISTRATIVA</v>
      </c>
      <c r="K363" s="55" t="str">
        <f>IF(Tabla20[[#This Row],[TIPO]]="Temporales",_xlfn.XLOOKUP(Tabla20[[#This Row],[NOMBRE Y APELLIDO]],TBLFECHAS[NOMBRE Y APELLIDO],TBLFECHAS[DESDE]),"")</f>
        <v/>
      </c>
      <c r="L363" s="55" t="str">
        <f>IF(Tabla20[[#This Row],[TIPO]]="Temporales",_xlfn.XLOOKUP(Tabla20[[#This Row],[NOMBRE Y APELLIDO]],TBLFECHAS[NOMBRE Y APELLIDO],TBLFECHAS[HASTA]),"")</f>
        <v/>
      </c>
      <c r="M363" s="58">
        <v>27300</v>
      </c>
      <c r="N363" s="60">
        <v>0</v>
      </c>
      <c r="O363" s="59">
        <v>829.92</v>
      </c>
      <c r="P363" s="59">
        <v>783.51</v>
      </c>
      <c r="Q363" s="59">
        <f>Tabla20[[#This Row],[sbruto]]-SUM(Tabla20[[#This Row],[ISR]:[AFP]])-Tabla20[[#This Row],[sneto]]</f>
        <v>4271.119999999999</v>
      </c>
      <c r="R363" s="59">
        <v>21415.45</v>
      </c>
      <c r="S363" s="48" t="str">
        <f>_xlfn.XLOOKUP(Tabla20[[#This Row],[cedula]],TMODELO[Numero Documento],TMODELO[gen])</f>
        <v>F</v>
      </c>
      <c r="T363" s="49" t="str">
        <f>_xlfn.XLOOKUP(Tabla20[[#This Row],[cedula]],TMODELO[Numero Documento],TMODELO[Lugar Funciones Codigo])</f>
        <v>01.83.02.00.01</v>
      </c>
    </row>
    <row r="364" spans="1:20">
      <c r="A364" s="57" t="s">
        <v>3113</v>
      </c>
      <c r="B364" s="57" t="s">
        <v>3145</v>
      </c>
      <c r="C364" s="57" t="s">
        <v>3169</v>
      </c>
      <c r="D364" s="57" t="s">
        <v>2596</v>
      </c>
      <c r="E364" s="57" t="str">
        <f>_xlfn.XLOOKUP(Tabla20[[#This Row],[cedula]],TMODELO[Numero Documento],TMODELO[Empleado])</f>
        <v>ALEJANDRINA GUZMAN CRUCETA</v>
      </c>
      <c r="F364" s="57" t="s">
        <v>839</v>
      </c>
      <c r="G364" s="57" t="str">
        <f>_xlfn.XLOOKUP(Tabla20[[#This Row],[cedula]],TMODELO[Numero Documento],TMODELO[Lugar Funciones])</f>
        <v>TEATRO NACIONAL</v>
      </c>
      <c r="H364" s="57" t="str">
        <f>_xlfn.XLOOKUP(Tabla20[[#This Row],[cedula]],TCARRERA[CEDULA],TCARRERA[CATEGORIA DEL SERVIDOR],"")</f>
        <v/>
      </c>
      <c r="I364" s="65"/>
      <c r="J364" s="41" t="str">
        <f>IF(Tabla20[[#This Row],[CARRERA]]&lt;&gt;"",Tabla20[[#This Row],[CARRERA]],IF(Tabla20[[#This Row],[Columna1]]&lt;&gt;"",Tabla20[[#This Row],[Columna1]],""))</f>
        <v/>
      </c>
      <c r="K364" s="55" t="str">
        <f>IF(Tabla20[[#This Row],[TIPO]]="Temporales",_xlfn.XLOOKUP(Tabla20[[#This Row],[NOMBRE Y APELLIDO]],TBLFECHAS[NOMBRE Y APELLIDO],TBLFECHAS[DESDE]),"")</f>
        <v/>
      </c>
      <c r="L364" s="55" t="str">
        <f>IF(Tabla20[[#This Row],[TIPO]]="Temporales",_xlfn.XLOOKUP(Tabla20[[#This Row],[NOMBRE Y APELLIDO]],TBLFECHAS[NOMBRE Y APELLIDO],TBLFECHAS[HASTA]),"")</f>
        <v/>
      </c>
      <c r="M364" s="58">
        <v>27300</v>
      </c>
      <c r="N364" s="59">
        <v>0</v>
      </c>
      <c r="O364" s="59">
        <v>829.92</v>
      </c>
      <c r="P364" s="59">
        <v>783.51</v>
      </c>
      <c r="Q364" s="59">
        <f>Tabla20[[#This Row],[sbruto]]-SUM(Tabla20[[#This Row],[ISR]:[AFP]])-Tabla20[[#This Row],[sneto]]</f>
        <v>12197.27</v>
      </c>
      <c r="R364" s="59">
        <v>13489.3</v>
      </c>
      <c r="S364" s="45" t="str">
        <f>_xlfn.XLOOKUP(Tabla20[[#This Row],[cedula]],TMODELO[Numero Documento],TMODELO[gen])</f>
        <v>F</v>
      </c>
      <c r="T364" s="49" t="str">
        <f>_xlfn.XLOOKUP(Tabla20[[#This Row],[cedula]],TMODELO[Numero Documento],TMODELO[Lugar Funciones Codigo])</f>
        <v>01.83.02.00.01</v>
      </c>
    </row>
    <row r="365" spans="1:20">
      <c r="A365" s="57" t="s">
        <v>3113</v>
      </c>
      <c r="B365" s="57" t="s">
        <v>3145</v>
      </c>
      <c r="C365" s="57" t="s">
        <v>3169</v>
      </c>
      <c r="D365" s="57" t="s">
        <v>2630</v>
      </c>
      <c r="E365" s="57" t="str">
        <f>_xlfn.XLOOKUP(Tabla20[[#This Row],[cedula]],TMODELO[Numero Documento],TMODELO[Empleado])</f>
        <v>DARIO ROMAN GOMEZ</v>
      </c>
      <c r="F365" s="57" t="s">
        <v>42</v>
      </c>
      <c r="G365" s="57" t="str">
        <f>_xlfn.XLOOKUP(Tabla20[[#This Row],[cedula]],TMODELO[Numero Documento],TMODELO[Lugar Funciones])</f>
        <v>TEATRO NACIONAL</v>
      </c>
      <c r="H365" s="57" t="str">
        <f>_xlfn.XLOOKUP(Tabla20[[#This Row],[cedula]],TCARRERA[CEDULA],TCARRERA[CATEGORIA DEL SERVIDOR],"")</f>
        <v/>
      </c>
      <c r="I365" s="65"/>
      <c r="J365" s="41" t="str">
        <f>IF(Tabla20[[#This Row],[CARRERA]]&lt;&gt;"",Tabla20[[#This Row],[CARRERA]],IF(Tabla20[[#This Row],[Columna1]]&lt;&gt;"",Tabla20[[#This Row],[Columna1]],""))</f>
        <v/>
      </c>
      <c r="K365" s="55" t="str">
        <f>IF(Tabla20[[#This Row],[TIPO]]="Temporales",_xlfn.XLOOKUP(Tabla20[[#This Row],[NOMBRE Y APELLIDO]],TBLFECHAS[NOMBRE Y APELLIDO],TBLFECHAS[DESDE]),"")</f>
        <v/>
      </c>
      <c r="L365" s="55" t="str">
        <f>IF(Tabla20[[#This Row],[TIPO]]="Temporales",_xlfn.XLOOKUP(Tabla20[[#This Row],[NOMBRE Y APELLIDO]],TBLFECHAS[NOMBRE Y APELLIDO],TBLFECHAS[HASTA]),"")</f>
        <v/>
      </c>
      <c r="M365" s="58">
        <v>26250</v>
      </c>
      <c r="N365" s="60">
        <v>0</v>
      </c>
      <c r="O365" s="59">
        <v>798</v>
      </c>
      <c r="P365" s="59">
        <v>753.38</v>
      </c>
      <c r="Q365" s="59">
        <f>Tabla20[[#This Row],[sbruto]]-SUM(Tabla20[[#This Row],[ISR]:[AFP]])-Tabla20[[#This Row],[sneto]]</f>
        <v>13865.9</v>
      </c>
      <c r="R365" s="59">
        <v>10832.72</v>
      </c>
      <c r="S365" s="45" t="str">
        <f>_xlfn.XLOOKUP(Tabla20[[#This Row],[cedula]],TMODELO[Numero Documento],TMODELO[gen])</f>
        <v>M</v>
      </c>
      <c r="T365" s="49" t="str">
        <f>_xlfn.XLOOKUP(Tabla20[[#This Row],[cedula]],TMODELO[Numero Documento],TMODELO[Lugar Funciones Codigo])</f>
        <v>01.83.02.00.01</v>
      </c>
    </row>
    <row r="366" spans="1:20">
      <c r="A366" s="57" t="s">
        <v>3113</v>
      </c>
      <c r="B366" s="57" t="s">
        <v>3145</v>
      </c>
      <c r="C366" s="57" t="s">
        <v>3169</v>
      </c>
      <c r="D366" s="57" t="s">
        <v>2609</v>
      </c>
      <c r="E366" s="57" t="str">
        <f>_xlfn.XLOOKUP(Tabla20[[#This Row],[cedula]],TMODELO[Numero Documento],TMODELO[Empleado])</f>
        <v>BACILIO ANTONIO NUÑEZ ALCANTARA</v>
      </c>
      <c r="F366" s="57" t="s">
        <v>135</v>
      </c>
      <c r="G366" s="57" t="str">
        <f>_xlfn.XLOOKUP(Tabla20[[#This Row],[cedula]],TMODELO[Numero Documento],TMODELO[Lugar Funciones])</f>
        <v>TEATRO NACIONAL</v>
      </c>
      <c r="H366" s="57" t="str">
        <f>_xlfn.XLOOKUP(Tabla20[[#This Row],[cedula]],TCARRERA[CEDULA],TCARRERA[CATEGORIA DEL SERVIDOR],"")</f>
        <v/>
      </c>
      <c r="I366" s="65"/>
      <c r="J366" s="41" t="str">
        <f>IF(Tabla20[[#This Row],[CARRERA]]&lt;&gt;"",Tabla20[[#This Row],[CARRERA]],IF(Tabla20[[#This Row],[Columna1]]&lt;&gt;"",Tabla20[[#This Row],[Columna1]],""))</f>
        <v/>
      </c>
      <c r="K366" s="55" t="str">
        <f>IF(Tabla20[[#This Row],[TIPO]]="Temporales",_xlfn.XLOOKUP(Tabla20[[#This Row],[NOMBRE Y APELLIDO]],TBLFECHAS[NOMBRE Y APELLIDO],TBLFECHAS[DESDE]),"")</f>
        <v/>
      </c>
      <c r="L366" s="55" t="str">
        <f>IF(Tabla20[[#This Row],[TIPO]]="Temporales",_xlfn.XLOOKUP(Tabla20[[#This Row],[NOMBRE Y APELLIDO]],TBLFECHAS[NOMBRE Y APELLIDO],TBLFECHAS[HASTA]),"")</f>
        <v/>
      </c>
      <c r="M366" s="58">
        <v>26250</v>
      </c>
      <c r="N366" s="61">
        <v>0</v>
      </c>
      <c r="O366" s="59">
        <v>798</v>
      </c>
      <c r="P366" s="59">
        <v>753.38</v>
      </c>
      <c r="Q366" s="59">
        <f>Tabla20[[#This Row],[sbruto]]-SUM(Tabla20[[#This Row],[ISR]:[AFP]])-Tabla20[[#This Row],[sneto]]</f>
        <v>6381</v>
      </c>
      <c r="R366" s="59">
        <v>18317.62</v>
      </c>
      <c r="S366" s="49" t="str">
        <f>_xlfn.XLOOKUP(Tabla20[[#This Row],[cedula]],TMODELO[Numero Documento],TMODELO[gen])</f>
        <v>M</v>
      </c>
      <c r="T366" s="49" t="str">
        <f>_xlfn.XLOOKUP(Tabla20[[#This Row],[cedula]],TMODELO[Numero Documento],TMODELO[Lugar Funciones Codigo])</f>
        <v>01.83.02.00.01</v>
      </c>
    </row>
    <row r="367" spans="1:20">
      <c r="A367" s="57" t="s">
        <v>3113</v>
      </c>
      <c r="B367" s="57" t="s">
        <v>3145</v>
      </c>
      <c r="C367" s="57" t="s">
        <v>3169</v>
      </c>
      <c r="D367" s="57" t="s">
        <v>2750</v>
      </c>
      <c r="E367" s="57" t="str">
        <f>_xlfn.XLOOKUP(Tabla20[[#This Row],[cedula]],TMODELO[Numero Documento],TMODELO[Empleado])</f>
        <v>RICHARD RODRIGUEZ PARRA</v>
      </c>
      <c r="F367" s="57" t="s">
        <v>904</v>
      </c>
      <c r="G367" s="57" t="str">
        <f>_xlfn.XLOOKUP(Tabla20[[#This Row],[cedula]],TMODELO[Numero Documento],TMODELO[Lugar Funciones])</f>
        <v>TEATRO NACIONAL</v>
      </c>
      <c r="H367" s="57" t="str">
        <f>_xlfn.XLOOKUP(Tabla20[[#This Row],[cedula]],TCARRERA[CEDULA],TCARRERA[CATEGORIA DEL SERVIDOR],"")</f>
        <v/>
      </c>
      <c r="I367" s="65"/>
      <c r="J367" s="41" t="str">
        <f>IF(Tabla20[[#This Row],[CARRERA]]&lt;&gt;"",Tabla20[[#This Row],[CARRERA]],IF(Tabla20[[#This Row],[Columna1]]&lt;&gt;"",Tabla20[[#This Row],[Columna1]],""))</f>
        <v/>
      </c>
      <c r="K367" s="55" t="str">
        <f>IF(Tabla20[[#This Row],[TIPO]]="Temporales",_xlfn.XLOOKUP(Tabla20[[#This Row],[NOMBRE Y APELLIDO]],TBLFECHAS[NOMBRE Y APELLIDO],TBLFECHAS[DESDE]),"")</f>
        <v/>
      </c>
      <c r="L367" s="55" t="str">
        <f>IF(Tabla20[[#This Row],[TIPO]]="Temporales",_xlfn.XLOOKUP(Tabla20[[#This Row],[NOMBRE Y APELLIDO]],TBLFECHAS[NOMBRE Y APELLIDO],TBLFECHAS[HASTA]),"")</f>
        <v/>
      </c>
      <c r="M367" s="58">
        <v>26250</v>
      </c>
      <c r="N367" s="61">
        <v>0</v>
      </c>
      <c r="O367" s="59">
        <v>798</v>
      </c>
      <c r="P367" s="59">
        <v>753.38</v>
      </c>
      <c r="Q367" s="59">
        <f>Tabla20[[#This Row],[sbruto]]-SUM(Tabla20[[#This Row],[ISR]:[AFP]])-Tabla20[[#This Row],[sneto]]</f>
        <v>2258.619999999999</v>
      </c>
      <c r="R367" s="59">
        <v>22440</v>
      </c>
      <c r="S367" s="46" t="str">
        <f>_xlfn.XLOOKUP(Tabla20[[#This Row],[cedula]],TMODELO[Numero Documento],TMODELO[gen])</f>
        <v>M</v>
      </c>
      <c r="T367" s="49" t="str">
        <f>_xlfn.XLOOKUP(Tabla20[[#This Row],[cedula]],TMODELO[Numero Documento],TMODELO[Lugar Funciones Codigo])</f>
        <v>01.83.02.00.01</v>
      </c>
    </row>
    <row r="368" spans="1:20">
      <c r="A368" s="57" t="s">
        <v>3113</v>
      </c>
      <c r="B368" s="57" t="s">
        <v>3145</v>
      </c>
      <c r="C368" s="57" t="s">
        <v>3169</v>
      </c>
      <c r="D368" s="57" t="s">
        <v>3318</v>
      </c>
      <c r="E368" s="57" t="str">
        <f>_xlfn.XLOOKUP(Tabla20[[#This Row],[cedula]],TMODELO[Numero Documento],TMODELO[Empleado])</f>
        <v>DANIA ANNETTY ABREU MEDINA</v>
      </c>
      <c r="F368" s="57" t="s">
        <v>106</v>
      </c>
      <c r="G368" s="57" t="str">
        <f>_xlfn.XLOOKUP(Tabla20[[#This Row],[cedula]],TMODELO[Numero Documento],TMODELO[Lugar Funciones])</f>
        <v>TEATRO NACIONAL</v>
      </c>
      <c r="H368" s="57" t="str">
        <f>_xlfn.XLOOKUP(Tabla20[[#This Row],[cedula]],TCARRERA[CEDULA],TCARRERA[CATEGORIA DEL SERVIDOR],"")</f>
        <v/>
      </c>
      <c r="I368" s="65"/>
      <c r="J368" s="41" t="str">
        <f>IF(Tabla20[[#This Row],[CARRERA]]&lt;&gt;"",Tabla20[[#This Row],[CARRERA]],IF(Tabla20[[#This Row],[Columna1]]&lt;&gt;"",Tabla20[[#This Row],[Columna1]],""))</f>
        <v/>
      </c>
      <c r="K368" s="55" t="str">
        <f>IF(Tabla20[[#This Row],[TIPO]]="Temporales",_xlfn.XLOOKUP(Tabla20[[#This Row],[NOMBRE Y APELLIDO]],TBLFECHAS[NOMBRE Y APELLIDO],TBLFECHAS[DESDE]),"")</f>
        <v/>
      </c>
      <c r="L368" s="55" t="str">
        <f>IF(Tabla20[[#This Row],[TIPO]]="Temporales",_xlfn.XLOOKUP(Tabla20[[#This Row],[NOMBRE Y APELLIDO]],TBLFECHAS[NOMBRE Y APELLIDO],TBLFECHAS[HASTA]),"")</f>
        <v/>
      </c>
      <c r="M368" s="58">
        <v>25000</v>
      </c>
      <c r="N368" s="63">
        <v>0</v>
      </c>
      <c r="O368" s="59">
        <v>760</v>
      </c>
      <c r="P368" s="59">
        <v>717.5</v>
      </c>
      <c r="Q368" s="59">
        <f>Tabla20[[#This Row],[sbruto]]-SUM(Tabla20[[#This Row],[ISR]:[AFP]])-Tabla20[[#This Row],[sneto]]</f>
        <v>25</v>
      </c>
      <c r="R368" s="59">
        <v>23497.5</v>
      </c>
      <c r="S368" s="45" t="str">
        <f>_xlfn.XLOOKUP(Tabla20[[#This Row],[cedula]],TMODELO[Numero Documento],TMODELO[gen])</f>
        <v>F</v>
      </c>
      <c r="T368" s="49" t="str">
        <f>_xlfn.XLOOKUP(Tabla20[[#This Row],[cedula]],TMODELO[Numero Documento],TMODELO[Lugar Funciones Codigo])</f>
        <v>01.83.02.00.01</v>
      </c>
    </row>
    <row r="369" spans="1:20">
      <c r="A369" s="57" t="s">
        <v>3113</v>
      </c>
      <c r="B369" s="57" t="s">
        <v>3145</v>
      </c>
      <c r="C369" s="57" t="s">
        <v>3169</v>
      </c>
      <c r="D369" s="57" t="s">
        <v>2779</v>
      </c>
      <c r="E369" s="57" t="str">
        <f>_xlfn.XLOOKUP(Tabla20[[#This Row],[cedula]],TMODELO[Numero Documento],TMODELO[Empleado])</f>
        <v>YERRI MIGUELINA SOSA FLORES</v>
      </c>
      <c r="F369" s="57" t="s">
        <v>8</v>
      </c>
      <c r="G369" s="57" t="str">
        <f>_xlfn.XLOOKUP(Tabla20[[#This Row],[cedula]],TMODELO[Numero Documento],TMODELO[Lugar Funciones])</f>
        <v>TEATRO NACIONAL</v>
      </c>
      <c r="H369" s="57" t="str">
        <f>_xlfn.XLOOKUP(Tabla20[[#This Row],[cedula]],TCARRERA[CEDULA],TCARRERA[CATEGORIA DEL SERVIDOR],"")</f>
        <v/>
      </c>
      <c r="I369" s="65"/>
      <c r="J369" s="41" t="str">
        <f>IF(Tabla20[[#This Row],[CARRERA]]&lt;&gt;"",Tabla20[[#This Row],[CARRERA]],IF(Tabla20[[#This Row],[Columna1]]&lt;&gt;"",Tabla20[[#This Row],[Columna1]],""))</f>
        <v/>
      </c>
      <c r="K369" s="55" t="str">
        <f>IF(Tabla20[[#This Row],[TIPO]]="Temporales",_xlfn.XLOOKUP(Tabla20[[#This Row],[NOMBRE Y APELLIDO]],TBLFECHAS[NOMBRE Y APELLIDO],TBLFECHAS[DESDE]),"")</f>
        <v/>
      </c>
      <c r="L369" s="55" t="str">
        <f>IF(Tabla20[[#This Row],[TIPO]]="Temporales",_xlfn.XLOOKUP(Tabla20[[#This Row],[NOMBRE Y APELLIDO]],TBLFECHAS[NOMBRE Y APELLIDO],TBLFECHAS[HASTA]),"")</f>
        <v/>
      </c>
      <c r="M369" s="58">
        <v>22000</v>
      </c>
      <c r="N369" s="63">
        <v>0</v>
      </c>
      <c r="O369" s="59">
        <v>668.8</v>
      </c>
      <c r="P369" s="59">
        <v>631.4</v>
      </c>
      <c r="Q369" s="59">
        <f>Tabla20[[#This Row],[sbruto]]-SUM(Tabla20[[#This Row],[ISR]:[AFP]])-Tabla20[[#This Row],[sneto]]</f>
        <v>8427.81</v>
      </c>
      <c r="R369" s="59">
        <v>12271.99</v>
      </c>
      <c r="S369" s="45" t="str">
        <f>_xlfn.XLOOKUP(Tabla20[[#This Row],[cedula]],TMODELO[Numero Documento],TMODELO[gen])</f>
        <v>F</v>
      </c>
      <c r="T369" s="49" t="str">
        <f>_xlfn.XLOOKUP(Tabla20[[#This Row],[cedula]],TMODELO[Numero Documento],TMODELO[Lugar Funciones Codigo])</f>
        <v>01.83.02.00.01</v>
      </c>
    </row>
    <row r="370" spans="1:20">
      <c r="A370" s="57" t="s">
        <v>3113</v>
      </c>
      <c r="B370" s="57" t="s">
        <v>3145</v>
      </c>
      <c r="C370" s="57" t="s">
        <v>3169</v>
      </c>
      <c r="D370" s="57" t="s">
        <v>2735</v>
      </c>
      <c r="E370" s="57" t="str">
        <f>_xlfn.XLOOKUP(Tabla20[[#This Row],[cedula]],TMODELO[Numero Documento],TMODELO[Empleado])</f>
        <v>NALDA MATILDE ABREU MENDEZ</v>
      </c>
      <c r="F370" s="57" t="s">
        <v>8</v>
      </c>
      <c r="G370" s="57" t="str">
        <f>_xlfn.XLOOKUP(Tabla20[[#This Row],[cedula]],TMODELO[Numero Documento],TMODELO[Lugar Funciones])</f>
        <v>TEATRO NACIONAL</v>
      </c>
      <c r="H370" s="57" t="str">
        <f>_xlfn.XLOOKUP(Tabla20[[#This Row],[cedula]],TCARRERA[CEDULA],TCARRERA[CATEGORIA DEL SERVIDOR],"")</f>
        <v/>
      </c>
      <c r="I370" s="65"/>
      <c r="J370" s="41" t="str">
        <f>IF(Tabla20[[#This Row],[CARRERA]]&lt;&gt;"",Tabla20[[#This Row],[CARRERA]],IF(Tabla20[[#This Row],[Columna1]]&lt;&gt;"",Tabla20[[#This Row],[Columna1]],""))</f>
        <v/>
      </c>
      <c r="K370" s="55" t="str">
        <f>IF(Tabla20[[#This Row],[TIPO]]="Temporales",_xlfn.XLOOKUP(Tabla20[[#This Row],[NOMBRE Y APELLIDO]],TBLFECHAS[NOMBRE Y APELLIDO],TBLFECHAS[DESDE]),"")</f>
        <v/>
      </c>
      <c r="L370" s="55" t="str">
        <f>IF(Tabla20[[#This Row],[TIPO]]="Temporales",_xlfn.XLOOKUP(Tabla20[[#This Row],[NOMBRE Y APELLIDO]],TBLFECHAS[NOMBRE Y APELLIDO],TBLFECHAS[HASTA]),"")</f>
        <v/>
      </c>
      <c r="M370" s="58">
        <v>22000</v>
      </c>
      <c r="N370" s="63">
        <v>0</v>
      </c>
      <c r="O370" s="59">
        <v>668.8</v>
      </c>
      <c r="P370" s="59">
        <v>631.4</v>
      </c>
      <c r="Q370" s="59">
        <f>Tabla20[[#This Row],[sbruto]]-SUM(Tabla20[[#This Row],[ISR]:[AFP]])-Tabla20[[#This Row],[sneto]]</f>
        <v>25</v>
      </c>
      <c r="R370" s="59">
        <v>20674.8</v>
      </c>
      <c r="S370" s="45" t="str">
        <f>_xlfn.XLOOKUP(Tabla20[[#This Row],[cedula]],TMODELO[Numero Documento],TMODELO[gen])</f>
        <v>F</v>
      </c>
      <c r="T370" s="49" t="str">
        <f>_xlfn.XLOOKUP(Tabla20[[#This Row],[cedula]],TMODELO[Numero Documento],TMODELO[Lugar Funciones Codigo])</f>
        <v>01.83.02.00.01</v>
      </c>
    </row>
    <row r="371" spans="1:20">
      <c r="A371" s="57" t="s">
        <v>3113</v>
      </c>
      <c r="B371" s="57" t="s">
        <v>3145</v>
      </c>
      <c r="C371" s="57" t="s">
        <v>3169</v>
      </c>
      <c r="D371" s="57" t="s">
        <v>1586</v>
      </c>
      <c r="E371" s="57" t="str">
        <f>_xlfn.XLOOKUP(Tabla20[[#This Row],[cedula]],TMODELO[Numero Documento],TMODELO[Empleado])</f>
        <v>VIRGILIA SANCHEZ RODRIGUEZ</v>
      </c>
      <c r="F371" s="57" t="s">
        <v>8</v>
      </c>
      <c r="G371" s="57" t="str">
        <f>_xlfn.XLOOKUP(Tabla20[[#This Row],[cedula]],TMODELO[Numero Documento],TMODELO[Lugar Funciones])</f>
        <v>TEATRO NACIONAL</v>
      </c>
      <c r="H371" s="57" t="str">
        <f>_xlfn.XLOOKUP(Tabla20[[#This Row],[cedula]],TCARRERA[CEDULA],TCARRERA[CATEGORIA DEL SERVIDOR],"")</f>
        <v>CARRERA ADMINISTRATIVA</v>
      </c>
      <c r="I371" s="65"/>
      <c r="J371" s="41" t="str">
        <f>IF(Tabla20[[#This Row],[CARRERA]]&lt;&gt;"",Tabla20[[#This Row],[CARRERA]],IF(Tabla20[[#This Row],[Columna1]]&lt;&gt;"",Tabla20[[#This Row],[Columna1]],""))</f>
        <v>CARRERA ADMINISTRATIVA</v>
      </c>
      <c r="K371" s="55" t="str">
        <f>IF(Tabla20[[#This Row],[TIPO]]="Temporales",_xlfn.XLOOKUP(Tabla20[[#This Row],[NOMBRE Y APELLIDO]],TBLFECHAS[NOMBRE Y APELLIDO],TBLFECHAS[DESDE]),"")</f>
        <v/>
      </c>
      <c r="L371" s="55" t="str">
        <f>IF(Tabla20[[#This Row],[TIPO]]="Temporales",_xlfn.XLOOKUP(Tabla20[[#This Row],[NOMBRE Y APELLIDO]],TBLFECHAS[NOMBRE Y APELLIDO],TBLFECHAS[HASTA]),"")</f>
        <v/>
      </c>
      <c r="M371" s="58">
        <v>22000</v>
      </c>
      <c r="N371" s="60">
        <v>0</v>
      </c>
      <c r="O371" s="59">
        <v>668.8</v>
      </c>
      <c r="P371" s="59">
        <v>631.4</v>
      </c>
      <c r="Q371" s="59">
        <f>Tabla20[[#This Row],[sbruto]]-SUM(Tabla20[[#This Row],[ISR]:[AFP]])-Tabla20[[#This Row],[sneto]]</f>
        <v>2857.1800000000003</v>
      </c>
      <c r="R371" s="59">
        <v>17842.62</v>
      </c>
      <c r="S371" s="48" t="str">
        <f>_xlfn.XLOOKUP(Tabla20[[#This Row],[cedula]],TMODELO[Numero Documento],TMODELO[gen])</f>
        <v>F</v>
      </c>
      <c r="T371" s="49" t="str">
        <f>_xlfn.XLOOKUP(Tabla20[[#This Row],[cedula]],TMODELO[Numero Documento],TMODELO[Lugar Funciones Codigo])</f>
        <v>01.83.02.00.01</v>
      </c>
    </row>
    <row r="372" spans="1:20">
      <c r="A372" s="57" t="s">
        <v>3113</v>
      </c>
      <c r="B372" s="57" t="s">
        <v>3145</v>
      </c>
      <c r="C372" s="57" t="s">
        <v>3169</v>
      </c>
      <c r="D372" s="57" t="s">
        <v>2699</v>
      </c>
      <c r="E372" s="57" t="str">
        <f>_xlfn.XLOOKUP(Tabla20[[#This Row],[cedula]],TMODELO[Numero Documento],TMODELO[Empleado])</f>
        <v>JUAN CARVAJAL CASILLA</v>
      </c>
      <c r="F372" s="57" t="s">
        <v>449</v>
      </c>
      <c r="G372" s="57" t="str">
        <f>_xlfn.XLOOKUP(Tabla20[[#This Row],[cedula]],TMODELO[Numero Documento],TMODELO[Lugar Funciones])</f>
        <v>TEATRO NACIONAL</v>
      </c>
      <c r="H372" s="57" t="str">
        <f>_xlfn.XLOOKUP(Tabla20[[#This Row],[cedula]],TCARRERA[CEDULA],TCARRERA[CATEGORIA DEL SERVIDOR],"")</f>
        <v/>
      </c>
      <c r="I372" s="65"/>
      <c r="J372" s="41" t="str">
        <f>IF(Tabla20[[#This Row],[CARRERA]]&lt;&gt;"",Tabla20[[#This Row],[CARRERA]],IF(Tabla20[[#This Row],[Columna1]]&lt;&gt;"",Tabla20[[#This Row],[Columna1]],""))</f>
        <v/>
      </c>
      <c r="K372" s="55" t="str">
        <f>IF(Tabla20[[#This Row],[TIPO]]="Temporales",_xlfn.XLOOKUP(Tabla20[[#This Row],[NOMBRE Y APELLIDO]],TBLFECHAS[NOMBRE Y APELLIDO],TBLFECHAS[DESDE]),"")</f>
        <v/>
      </c>
      <c r="L372" s="55" t="str">
        <f>IF(Tabla20[[#This Row],[TIPO]]="Temporales",_xlfn.XLOOKUP(Tabla20[[#This Row],[NOMBRE Y APELLIDO]],TBLFECHAS[NOMBRE Y APELLIDO],TBLFECHAS[HASTA]),"")</f>
        <v/>
      </c>
      <c r="M372" s="58">
        <v>22000</v>
      </c>
      <c r="N372" s="60">
        <v>0</v>
      </c>
      <c r="O372" s="59">
        <v>668.8</v>
      </c>
      <c r="P372" s="59">
        <v>631.4</v>
      </c>
      <c r="Q372" s="59">
        <f>Tabla20[[#This Row],[sbruto]]-SUM(Tabla20[[#This Row],[ISR]:[AFP]])-Tabla20[[#This Row],[sneto]]</f>
        <v>2121</v>
      </c>
      <c r="R372" s="59">
        <v>18578.8</v>
      </c>
      <c r="S372" s="45" t="str">
        <f>_xlfn.XLOOKUP(Tabla20[[#This Row],[cedula]],TMODELO[Numero Documento],TMODELO[gen])</f>
        <v>M</v>
      </c>
      <c r="T372" s="49" t="str">
        <f>_xlfn.XLOOKUP(Tabla20[[#This Row],[cedula]],TMODELO[Numero Documento],TMODELO[Lugar Funciones Codigo])</f>
        <v>01.83.02.00.01</v>
      </c>
    </row>
    <row r="373" spans="1:20">
      <c r="A373" s="57" t="s">
        <v>3113</v>
      </c>
      <c r="B373" s="57" t="s">
        <v>3145</v>
      </c>
      <c r="C373" s="57" t="s">
        <v>3169</v>
      </c>
      <c r="D373" s="57" t="s">
        <v>2780</v>
      </c>
      <c r="E373" s="57" t="str">
        <f>_xlfn.XLOOKUP(Tabla20[[#This Row],[cedula]],TMODELO[Numero Documento],TMODELO[Empleado])</f>
        <v>YESENIA CASTILLO CONTRERAS</v>
      </c>
      <c r="F373" s="57" t="s">
        <v>119</v>
      </c>
      <c r="G373" s="57" t="str">
        <f>_xlfn.XLOOKUP(Tabla20[[#This Row],[cedula]],TMODELO[Numero Documento],TMODELO[Lugar Funciones])</f>
        <v>TEATRO NACIONAL</v>
      </c>
      <c r="H373" s="57" t="str">
        <f>_xlfn.XLOOKUP(Tabla20[[#This Row],[cedula]],TCARRERA[CEDULA],TCARRERA[CATEGORIA DEL SERVIDOR],"")</f>
        <v/>
      </c>
      <c r="I373" s="65"/>
      <c r="J373" s="41" t="str">
        <f>IF(Tabla20[[#This Row],[CARRERA]]&lt;&gt;"",Tabla20[[#This Row],[CARRERA]],IF(Tabla20[[#This Row],[Columna1]]&lt;&gt;"",Tabla20[[#This Row],[Columna1]],""))</f>
        <v/>
      </c>
      <c r="K373" s="55" t="str">
        <f>IF(Tabla20[[#This Row],[TIPO]]="Temporales",_xlfn.XLOOKUP(Tabla20[[#This Row],[NOMBRE Y APELLIDO]],TBLFECHAS[NOMBRE Y APELLIDO],TBLFECHAS[DESDE]),"")</f>
        <v/>
      </c>
      <c r="L373" s="55" t="str">
        <f>IF(Tabla20[[#This Row],[TIPO]]="Temporales",_xlfn.XLOOKUP(Tabla20[[#This Row],[NOMBRE Y APELLIDO]],TBLFECHAS[NOMBRE Y APELLIDO],TBLFECHAS[HASTA]),"")</f>
        <v/>
      </c>
      <c r="M373" s="58">
        <v>22000</v>
      </c>
      <c r="N373" s="63">
        <v>0</v>
      </c>
      <c r="O373" s="59">
        <v>668.8</v>
      </c>
      <c r="P373" s="59">
        <v>631.4</v>
      </c>
      <c r="Q373" s="59">
        <f>Tabla20[[#This Row],[sbruto]]-SUM(Tabla20[[#This Row],[ISR]:[AFP]])-Tabla20[[#This Row],[sneto]]</f>
        <v>12021.779999999999</v>
      </c>
      <c r="R373" s="59">
        <v>8678.02</v>
      </c>
      <c r="S373" s="49" t="str">
        <f>_xlfn.XLOOKUP(Tabla20[[#This Row],[cedula]],TMODELO[Numero Documento],TMODELO[gen])</f>
        <v>F</v>
      </c>
      <c r="T373" s="49" t="str">
        <f>_xlfn.XLOOKUP(Tabla20[[#This Row],[cedula]],TMODELO[Numero Documento],TMODELO[Lugar Funciones Codigo])</f>
        <v>01.83.02.00.01</v>
      </c>
    </row>
    <row r="374" spans="1:20">
      <c r="A374" s="57" t="s">
        <v>3113</v>
      </c>
      <c r="B374" s="57" t="s">
        <v>3145</v>
      </c>
      <c r="C374" s="57" t="s">
        <v>3169</v>
      </c>
      <c r="D374" s="57" t="s">
        <v>2654</v>
      </c>
      <c r="E374" s="57" t="str">
        <f>_xlfn.XLOOKUP(Tabla20[[#This Row],[cedula]],TMODELO[Numero Documento],TMODELO[Empleado])</f>
        <v>FIOR DALIZA TAVAREZ DOMINGUEZ</v>
      </c>
      <c r="F374" s="57" t="s">
        <v>61</v>
      </c>
      <c r="G374" s="57" t="str">
        <f>_xlfn.XLOOKUP(Tabla20[[#This Row],[cedula]],TMODELO[Numero Documento],TMODELO[Lugar Funciones])</f>
        <v>TEATRO NACIONAL</v>
      </c>
      <c r="H374" s="57" t="str">
        <f>_xlfn.XLOOKUP(Tabla20[[#This Row],[cedula]],TCARRERA[CEDULA],TCARRERA[CATEGORIA DEL SERVIDOR],"")</f>
        <v/>
      </c>
      <c r="I374" s="65"/>
      <c r="J374" s="50" t="str">
        <f>IF(Tabla20[[#This Row],[CARRERA]]&lt;&gt;"",Tabla20[[#This Row],[CARRERA]],IF(Tabla20[[#This Row],[Columna1]]&lt;&gt;"",Tabla20[[#This Row],[Columna1]],""))</f>
        <v/>
      </c>
      <c r="K374" s="54" t="str">
        <f>IF(Tabla20[[#This Row],[TIPO]]="Temporales",_xlfn.XLOOKUP(Tabla20[[#This Row],[NOMBRE Y APELLIDO]],TBLFECHAS[NOMBRE Y APELLIDO],TBLFECHAS[DESDE]),"")</f>
        <v/>
      </c>
      <c r="L374" s="54" t="str">
        <f>IF(Tabla20[[#This Row],[TIPO]]="Temporales",_xlfn.XLOOKUP(Tabla20[[#This Row],[NOMBRE Y APELLIDO]],TBLFECHAS[NOMBRE Y APELLIDO],TBLFECHAS[HASTA]),"")</f>
        <v/>
      </c>
      <c r="M374" s="58">
        <v>22000</v>
      </c>
      <c r="N374" s="60">
        <v>0</v>
      </c>
      <c r="O374" s="59">
        <v>668.8</v>
      </c>
      <c r="P374" s="59">
        <v>631.4</v>
      </c>
      <c r="Q374" s="59">
        <f>Tabla20[[#This Row],[sbruto]]-SUM(Tabla20[[#This Row],[ISR]:[AFP]])-Tabla20[[#This Row],[sneto]]</f>
        <v>8541.119999999999</v>
      </c>
      <c r="R374" s="59">
        <v>12158.68</v>
      </c>
      <c r="S374" s="45" t="str">
        <f>_xlfn.XLOOKUP(Tabla20[[#This Row],[cedula]],TMODELO[Numero Documento],TMODELO[gen])</f>
        <v>F</v>
      </c>
      <c r="T374" s="49" t="str">
        <f>_xlfn.XLOOKUP(Tabla20[[#This Row],[cedula]],TMODELO[Numero Documento],TMODELO[Lugar Funciones Codigo])</f>
        <v>01.83.02.00.01</v>
      </c>
    </row>
    <row r="375" spans="1:20">
      <c r="A375" s="57" t="s">
        <v>3113</v>
      </c>
      <c r="B375" s="57" t="s">
        <v>3145</v>
      </c>
      <c r="C375" s="57" t="s">
        <v>3169</v>
      </c>
      <c r="D375" s="57" t="s">
        <v>1540</v>
      </c>
      <c r="E375" s="57" t="str">
        <f>_xlfn.XLOOKUP(Tabla20[[#This Row],[cedula]],TMODELO[Numero Documento],TMODELO[Empleado])</f>
        <v>DIONICIA DOLORES FERREIRA CRUZ</v>
      </c>
      <c r="F375" s="57" t="s">
        <v>8</v>
      </c>
      <c r="G375" s="57" t="str">
        <f>_xlfn.XLOOKUP(Tabla20[[#This Row],[cedula]],TMODELO[Numero Documento],TMODELO[Lugar Funciones])</f>
        <v>TEATRO NACIONAL</v>
      </c>
      <c r="H375" s="57" t="str">
        <f>_xlfn.XLOOKUP(Tabla20[[#This Row],[cedula]],TCARRERA[CEDULA],TCARRERA[CATEGORIA DEL SERVIDOR],"")</f>
        <v>CARRERA ADMINISTRATIVA</v>
      </c>
      <c r="I375" s="65"/>
      <c r="J375" s="50" t="str">
        <f>IF(Tabla20[[#This Row],[CARRERA]]&lt;&gt;"",Tabla20[[#This Row],[CARRERA]],IF(Tabla20[[#This Row],[Columna1]]&lt;&gt;"",Tabla20[[#This Row],[Columna1]],""))</f>
        <v>CARRERA ADMINISTRATIVA</v>
      </c>
      <c r="K375" s="54" t="str">
        <f>IF(Tabla20[[#This Row],[TIPO]]="Temporales",_xlfn.XLOOKUP(Tabla20[[#This Row],[NOMBRE Y APELLIDO]],TBLFECHAS[NOMBRE Y APELLIDO],TBLFECHAS[DESDE]),"")</f>
        <v/>
      </c>
      <c r="L375" s="54" t="str">
        <f>IF(Tabla20[[#This Row],[TIPO]]="Temporales",_xlfn.XLOOKUP(Tabla20[[#This Row],[NOMBRE Y APELLIDO]],TBLFECHAS[NOMBRE Y APELLIDO],TBLFECHAS[HASTA]),"")</f>
        <v/>
      </c>
      <c r="M375" s="58">
        <v>22000</v>
      </c>
      <c r="N375" s="59">
        <v>0</v>
      </c>
      <c r="O375" s="59">
        <v>668.8</v>
      </c>
      <c r="P375" s="59">
        <v>631.4</v>
      </c>
      <c r="Q375" s="59">
        <f>Tabla20[[#This Row],[sbruto]]-SUM(Tabla20[[#This Row],[ISR]:[AFP]])-Tabla20[[#This Row],[sneto]]</f>
        <v>8389.73</v>
      </c>
      <c r="R375" s="59">
        <v>12310.07</v>
      </c>
      <c r="S375" s="45" t="str">
        <f>_xlfn.XLOOKUP(Tabla20[[#This Row],[cedula]],TMODELO[Numero Documento],TMODELO[gen])</f>
        <v>F</v>
      </c>
      <c r="T375" s="49" t="str">
        <f>_xlfn.XLOOKUP(Tabla20[[#This Row],[cedula]],TMODELO[Numero Documento],TMODELO[Lugar Funciones Codigo])</f>
        <v>01.83.02.00.01</v>
      </c>
    </row>
    <row r="376" spans="1:20">
      <c r="A376" s="57" t="s">
        <v>3113</v>
      </c>
      <c r="B376" s="57" t="s">
        <v>3145</v>
      </c>
      <c r="C376" s="57" t="s">
        <v>3169</v>
      </c>
      <c r="D376" s="57" t="s">
        <v>2702</v>
      </c>
      <c r="E376" s="57" t="str">
        <f>_xlfn.XLOOKUP(Tabla20[[#This Row],[cedula]],TMODELO[Numero Documento],TMODELO[Empleado])</f>
        <v>JUAN ISIDRO HOLGUIN CACERES</v>
      </c>
      <c r="F376" s="57" t="s">
        <v>879</v>
      </c>
      <c r="G376" s="57" t="str">
        <f>_xlfn.XLOOKUP(Tabla20[[#This Row],[cedula]],TMODELO[Numero Documento],TMODELO[Lugar Funciones])</f>
        <v>TEATRO NACIONAL</v>
      </c>
      <c r="H376" s="57" t="str">
        <f>_xlfn.XLOOKUP(Tabla20[[#This Row],[cedula]],TCARRERA[CEDULA],TCARRERA[CATEGORIA DEL SERVIDOR],"")</f>
        <v/>
      </c>
      <c r="I376" s="65"/>
      <c r="J376" s="50" t="str">
        <f>IF(Tabla20[[#This Row],[CARRERA]]&lt;&gt;"",Tabla20[[#This Row],[CARRERA]],IF(Tabla20[[#This Row],[Columna1]]&lt;&gt;"",Tabla20[[#This Row],[Columna1]],""))</f>
        <v/>
      </c>
      <c r="K376" s="54" t="str">
        <f>IF(Tabla20[[#This Row],[TIPO]]="Temporales",_xlfn.XLOOKUP(Tabla20[[#This Row],[NOMBRE Y APELLIDO]],TBLFECHAS[NOMBRE Y APELLIDO],TBLFECHAS[DESDE]),"")</f>
        <v/>
      </c>
      <c r="L376" s="54" t="str">
        <f>IF(Tabla20[[#This Row],[TIPO]]="Temporales",_xlfn.XLOOKUP(Tabla20[[#This Row],[NOMBRE Y APELLIDO]],TBLFECHAS[NOMBRE Y APELLIDO],TBLFECHAS[HASTA]),"")</f>
        <v/>
      </c>
      <c r="M376" s="58">
        <v>22000</v>
      </c>
      <c r="N376" s="60">
        <v>0</v>
      </c>
      <c r="O376" s="59">
        <v>668.8</v>
      </c>
      <c r="P376" s="59">
        <v>631.4</v>
      </c>
      <c r="Q376" s="59">
        <f>Tabla20[[#This Row],[sbruto]]-SUM(Tabla20[[#This Row],[ISR]:[AFP]])-Tabla20[[#This Row],[sneto]]</f>
        <v>75</v>
      </c>
      <c r="R376" s="59">
        <v>20624.8</v>
      </c>
      <c r="S376" s="45" t="str">
        <f>_xlfn.XLOOKUP(Tabla20[[#This Row],[cedula]],TMODELO[Numero Documento],TMODELO[gen])</f>
        <v>M</v>
      </c>
      <c r="T376" s="49" t="str">
        <f>_xlfn.XLOOKUP(Tabla20[[#This Row],[cedula]],TMODELO[Numero Documento],TMODELO[Lugar Funciones Codigo])</f>
        <v>01.83.02.00.01</v>
      </c>
    </row>
    <row r="377" spans="1:20">
      <c r="A377" s="57" t="s">
        <v>3113</v>
      </c>
      <c r="B377" s="57" t="s">
        <v>3145</v>
      </c>
      <c r="C377" s="57" t="s">
        <v>3169</v>
      </c>
      <c r="D377" s="57" t="s">
        <v>1552</v>
      </c>
      <c r="E377" s="57" t="str">
        <f>_xlfn.XLOOKUP(Tabla20[[#This Row],[cedula]],TMODELO[Numero Documento],TMODELO[Empleado])</f>
        <v>JUANA ISABEL GONZALEZ LINARES</v>
      </c>
      <c r="F377" s="57" t="s">
        <v>846</v>
      </c>
      <c r="G377" s="57" t="str">
        <f>_xlfn.XLOOKUP(Tabla20[[#This Row],[cedula]],TMODELO[Numero Documento],TMODELO[Lugar Funciones])</f>
        <v>TEATRO NACIONAL</v>
      </c>
      <c r="H377" s="57" t="str">
        <f>_xlfn.XLOOKUP(Tabla20[[#This Row],[cedula]],TCARRERA[CEDULA],TCARRERA[CATEGORIA DEL SERVIDOR],"")</f>
        <v>CARRERA ADMINISTRATIVA</v>
      </c>
      <c r="I377" s="65"/>
      <c r="J377" s="41" t="str">
        <f>IF(Tabla20[[#This Row],[CARRERA]]&lt;&gt;"",Tabla20[[#This Row],[CARRERA]],IF(Tabla20[[#This Row],[Columna1]]&lt;&gt;"",Tabla20[[#This Row],[Columna1]],""))</f>
        <v>CARRERA ADMINISTRATIVA</v>
      </c>
      <c r="K377" s="55" t="str">
        <f>IF(Tabla20[[#This Row],[TIPO]]="Temporales",_xlfn.XLOOKUP(Tabla20[[#This Row],[NOMBRE Y APELLIDO]],TBLFECHAS[NOMBRE Y APELLIDO],TBLFECHAS[DESDE]),"")</f>
        <v/>
      </c>
      <c r="L377" s="55" t="str">
        <f>IF(Tabla20[[#This Row],[TIPO]]="Temporales",_xlfn.XLOOKUP(Tabla20[[#This Row],[NOMBRE Y APELLIDO]],TBLFECHAS[NOMBRE Y APELLIDO],TBLFECHAS[HASTA]),"")</f>
        <v/>
      </c>
      <c r="M377" s="58">
        <v>22000</v>
      </c>
      <c r="N377" s="61">
        <v>0</v>
      </c>
      <c r="O377" s="59">
        <v>668.8</v>
      </c>
      <c r="P377" s="59">
        <v>631.4</v>
      </c>
      <c r="Q377" s="59">
        <f>Tabla20[[#This Row],[sbruto]]-SUM(Tabla20[[#This Row],[ISR]:[AFP]])-Tabla20[[#This Row],[sneto]]</f>
        <v>13124.529999999999</v>
      </c>
      <c r="R377" s="59">
        <v>7575.27</v>
      </c>
      <c r="S377" s="49" t="str">
        <f>_xlfn.XLOOKUP(Tabla20[[#This Row],[cedula]],TMODELO[Numero Documento],TMODELO[gen])</f>
        <v>F</v>
      </c>
      <c r="T377" s="49" t="str">
        <f>_xlfn.XLOOKUP(Tabla20[[#This Row],[cedula]],TMODELO[Numero Documento],TMODELO[Lugar Funciones Codigo])</f>
        <v>01.83.02.00.01</v>
      </c>
    </row>
    <row r="378" spans="1:20">
      <c r="A378" s="57" t="s">
        <v>3113</v>
      </c>
      <c r="B378" s="57" t="s">
        <v>3145</v>
      </c>
      <c r="C378" s="57" t="s">
        <v>3169</v>
      </c>
      <c r="D378" s="57" t="s">
        <v>2657</v>
      </c>
      <c r="E378" s="57" t="str">
        <f>_xlfn.XLOOKUP(Tabla20[[#This Row],[cedula]],TMODELO[Numero Documento],TMODELO[Empleado])</f>
        <v>FRANCISCA ALTAGRACIA MEJIA GONZALEZ</v>
      </c>
      <c r="F378" s="57" t="s">
        <v>61</v>
      </c>
      <c r="G378" s="57" t="str">
        <f>_xlfn.XLOOKUP(Tabla20[[#This Row],[cedula]],TMODELO[Numero Documento],TMODELO[Lugar Funciones])</f>
        <v>TEATRO NACIONAL</v>
      </c>
      <c r="H378" s="57" t="str">
        <f>_xlfn.XLOOKUP(Tabla20[[#This Row],[cedula]],TCARRERA[CEDULA],TCARRERA[CATEGORIA DEL SERVIDOR],"")</f>
        <v/>
      </c>
      <c r="I378" s="65"/>
      <c r="J378" s="41" t="str">
        <f>IF(Tabla20[[#This Row],[CARRERA]]&lt;&gt;"",Tabla20[[#This Row],[CARRERA]],IF(Tabla20[[#This Row],[Columna1]]&lt;&gt;"",Tabla20[[#This Row],[Columna1]],""))</f>
        <v/>
      </c>
      <c r="K378" s="55" t="str">
        <f>IF(Tabla20[[#This Row],[TIPO]]="Temporales",_xlfn.XLOOKUP(Tabla20[[#This Row],[NOMBRE Y APELLIDO]],TBLFECHAS[NOMBRE Y APELLIDO],TBLFECHAS[DESDE]),"")</f>
        <v/>
      </c>
      <c r="L378" s="55" t="str">
        <f>IF(Tabla20[[#This Row],[TIPO]]="Temporales",_xlfn.XLOOKUP(Tabla20[[#This Row],[NOMBRE Y APELLIDO]],TBLFECHAS[NOMBRE Y APELLIDO],TBLFECHAS[HASTA]),"")</f>
        <v/>
      </c>
      <c r="M378" s="58">
        <v>22000</v>
      </c>
      <c r="N378" s="63">
        <v>0</v>
      </c>
      <c r="O378" s="59">
        <v>668.8</v>
      </c>
      <c r="P378" s="59">
        <v>631.4</v>
      </c>
      <c r="Q378" s="59">
        <f>Tabla20[[#This Row],[sbruto]]-SUM(Tabla20[[#This Row],[ISR]:[AFP]])-Tabla20[[#This Row],[sneto]]</f>
        <v>17429.02</v>
      </c>
      <c r="R378" s="59">
        <v>3270.78</v>
      </c>
      <c r="S378" s="45" t="str">
        <f>_xlfn.XLOOKUP(Tabla20[[#This Row],[cedula]],TMODELO[Numero Documento],TMODELO[gen])</f>
        <v>F</v>
      </c>
      <c r="T378" s="49" t="str">
        <f>_xlfn.XLOOKUP(Tabla20[[#This Row],[cedula]],TMODELO[Numero Documento],TMODELO[Lugar Funciones Codigo])</f>
        <v>01.83.02.00.01</v>
      </c>
    </row>
    <row r="379" spans="1:20">
      <c r="A379" s="57" t="s">
        <v>3113</v>
      </c>
      <c r="B379" s="57" t="s">
        <v>3145</v>
      </c>
      <c r="C379" s="57" t="s">
        <v>3169</v>
      </c>
      <c r="D379" s="57" t="s">
        <v>1554</v>
      </c>
      <c r="E379" s="57" t="str">
        <f>_xlfn.XLOOKUP(Tabla20[[#This Row],[cedula]],TMODELO[Numero Documento],TMODELO[Empleado])</f>
        <v>LAURA AMANTINA BLANCO GONZALEZ</v>
      </c>
      <c r="F379" s="57" t="s">
        <v>61</v>
      </c>
      <c r="G379" s="57" t="str">
        <f>_xlfn.XLOOKUP(Tabla20[[#This Row],[cedula]],TMODELO[Numero Documento],TMODELO[Lugar Funciones])</f>
        <v>TEATRO NACIONAL</v>
      </c>
      <c r="H379" s="57" t="str">
        <f>_xlfn.XLOOKUP(Tabla20[[#This Row],[cedula]],TCARRERA[CEDULA],TCARRERA[CATEGORIA DEL SERVIDOR],"")</f>
        <v>CARRERA ADMINISTRATIVA</v>
      </c>
      <c r="I379" s="65"/>
      <c r="J379" s="41" t="str">
        <f>IF(Tabla20[[#This Row],[CARRERA]]&lt;&gt;"",Tabla20[[#This Row],[CARRERA]],IF(Tabla20[[#This Row],[Columna1]]&lt;&gt;"",Tabla20[[#This Row],[Columna1]],""))</f>
        <v>CARRERA ADMINISTRATIVA</v>
      </c>
      <c r="K379" s="55" t="str">
        <f>IF(Tabla20[[#This Row],[TIPO]]="Temporales",_xlfn.XLOOKUP(Tabla20[[#This Row],[NOMBRE Y APELLIDO]],TBLFECHAS[NOMBRE Y APELLIDO],TBLFECHAS[DESDE]),"")</f>
        <v/>
      </c>
      <c r="L379" s="55" t="str">
        <f>IF(Tabla20[[#This Row],[TIPO]]="Temporales",_xlfn.XLOOKUP(Tabla20[[#This Row],[NOMBRE Y APELLIDO]],TBLFECHAS[NOMBRE Y APELLIDO],TBLFECHAS[HASTA]),"")</f>
        <v/>
      </c>
      <c r="M379" s="58">
        <v>22000</v>
      </c>
      <c r="N379" s="63">
        <v>0</v>
      </c>
      <c r="O379" s="59">
        <v>668.8</v>
      </c>
      <c r="P379" s="59">
        <v>631.4</v>
      </c>
      <c r="Q379" s="59">
        <f>Tabla20[[#This Row],[sbruto]]-SUM(Tabla20[[#This Row],[ISR]:[AFP]])-Tabla20[[#This Row],[sneto]]</f>
        <v>7775.4</v>
      </c>
      <c r="R379" s="59">
        <v>12924.4</v>
      </c>
      <c r="S379" s="45" t="str">
        <f>_xlfn.XLOOKUP(Tabla20[[#This Row],[cedula]],TMODELO[Numero Documento],TMODELO[gen])</f>
        <v>F</v>
      </c>
      <c r="T379" s="49" t="str">
        <f>_xlfn.XLOOKUP(Tabla20[[#This Row],[cedula]],TMODELO[Numero Documento],TMODELO[Lugar Funciones Codigo])</f>
        <v>01.83.02.00.01</v>
      </c>
    </row>
    <row r="380" spans="1:20">
      <c r="A380" s="57" t="s">
        <v>3113</v>
      </c>
      <c r="B380" s="57" t="s">
        <v>3145</v>
      </c>
      <c r="C380" s="57" t="s">
        <v>3169</v>
      </c>
      <c r="D380" s="57" t="s">
        <v>2669</v>
      </c>
      <c r="E380" s="57" t="str">
        <f>_xlfn.XLOOKUP(Tabla20[[#This Row],[cedula]],TMODELO[Numero Documento],TMODELO[Empleado])</f>
        <v>GUADALUPE DE LA ROSA</v>
      </c>
      <c r="F380" s="57" t="s">
        <v>8</v>
      </c>
      <c r="G380" s="57" t="str">
        <f>_xlfn.XLOOKUP(Tabla20[[#This Row],[cedula]],TMODELO[Numero Documento],TMODELO[Lugar Funciones])</f>
        <v>TEATRO NACIONAL</v>
      </c>
      <c r="H380" s="57" t="str">
        <f>_xlfn.XLOOKUP(Tabla20[[#This Row],[cedula]],TCARRERA[CEDULA],TCARRERA[CATEGORIA DEL SERVIDOR],"")</f>
        <v/>
      </c>
      <c r="I380" s="65"/>
      <c r="J380" s="41" t="str">
        <f>IF(Tabla20[[#This Row],[CARRERA]]&lt;&gt;"",Tabla20[[#This Row],[CARRERA]],IF(Tabla20[[#This Row],[Columna1]]&lt;&gt;"",Tabla20[[#This Row],[Columna1]],""))</f>
        <v/>
      </c>
      <c r="K380" s="55" t="str">
        <f>IF(Tabla20[[#This Row],[TIPO]]="Temporales",_xlfn.XLOOKUP(Tabla20[[#This Row],[NOMBRE Y APELLIDO]],TBLFECHAS[NOMBRE Y APELLIDO],TBLFECHAS[DESDE]),"")</f>
        <v/>
      </c>
      <c r="L380" s="55" t="str">
        <f>IF(Tabla20[[#This Row],[TIPO]]="Temporales",_xlfn.XLOOKUP(Tabla20[[#This Row],[NOMBRE Y APELLIDO]],TBLFECHAS[NOMBRE Y APELLIDO],TBLFECHAS[HASTA]),"")</f>
        <v/>
      </c>
      <c r="M380" s="58">
        <v>22000</v>
      </c>
      <c r="N380" s="63">
        <v>0</v>
      </c>
      <c r="O380" s="59">
        <v>668.8</v>
      </c>
      <c r="P380" s="59">
        <v>631.4</v>
      </c>
      <c r="Q380" s="59">
        <f>Tabla20[[#This Row],[sbruto]]-SUM(Tabla20[[#This Row],[ISR]:[AFP]])-Tabla20[[#This Row],[sneto]]</f>
        <v>8430.7699999999986</v>
      </c>
      <c r="R380" s="59">
        <v>12269.03</v>
      </c>
      <c r="S380" s="45" t="str">
        <f>_xlfn.XLOOKUP(Tabla20[[#This Row],[cedula]],TMODELO[Numero Documento],TMODELO[gen])</f>
        <v>F</v>
      </c>
      <c r="T380" s="49" t="str">
        <f>_xlfn.XLOOKUP(Tabla20[[#This Row],[cedula]],TMODELO[Numero Documento],TMODELO[Lugar Funciones Codigo])</f>
        <v>01.83.02.00.01</v>
      </c>
    </row>
    <row r="381" spans="1:20">
      <c r="A381" s="57" t="s">
        <v>3113</v>
      </c>
      <c r="B381" s="57" t="s">
        <v>3145</v>
      </c>
      <c r="C381" s="57" t="s">
        <v>3169</v>
      </c>
      <c r="D381" s="57" t="s">
        <v>2690</v>
      </c>
      <c r="E381" s="57" t="str">
        <f>_xlfn.XLOOKUP(Tabla20[[#This Row],[cedula]],TMODELO[Numero Documento],TMODELO[Empleado])</f>
        <v>JOSE MIGUEL ANGULO CUESTA</v>
      </c>
      <c r="F381" s="57" t="s">
        <v>27</v>
      </c>
      <c r="G381" s="57" t="str">
        <f>_xlfn.XLOOKUP(Tabla20[[#This Row],[cedula]],TMODELO[Numero Documento],TMODELO[Lugar Funciones])</f>
        <v>TEATRO NACIONAL</v>
      </c>
      <c r="H381" s="57" t="str">
        <f>_xlfn.XLOOKUP(Tabla20[[#This Row],[cedula]],TCARRERA[CEDULA],TCARRERA[CATEGORIA DEL SERVIDOR],"")</f>
        <v/>
      </c>
      <c r="I381" s="65"/>
      <c r="J381" s="41" t="str">
        <f>IF(Tabla20[[#This Row],[CARRERA]]&lt;&gt;"",Tabla20[[#This Row],[CARRERA]],IF(Tabla20[[#This Row],[Columna1]]&lt;&gt;"",Tabla20[[#This Row],[Columna1]],""))</f>
        <v/>
      </c>
      <c r="K381" s="55" t="str">
        <f>IF(Tabla20[[#This Row],[TIPO]]="Temporales",_xlfn.XLOOKUP(Tabla20[[#This Row],[NOMBRE Y APELLIDO]],TBLFECHAS[NOMBRE Y APELLIDO],TBLFECHAS[DESDE]),"")</f>
        <v/>
      </c>
      <c r="L381" s="55" t="str">
        <f>IF(Tabla20[[#This Row],[TIPO]]="Temporales",_xlfn.XLOOKUP(Tabla20[[#This Row],[NOMBRE Y APELLIDO]],TBLFECHAS[NOMBRE Y APELLIDO],TBLFECHAS[HASTA]),"")</f>
        <v/>
      </c>
      <c r="M381" s="58">
        <v>22000</v>
      </c>
      <c r="N381" s="63">
        <v>0</v>
      </c>
      <c r="O381" s="59">
        <v>668.8</v>
      </c>
      <c r="P381" s="59">
        <v>631.4</v>
      </c>
      <c r="Q381" s="59">
        <f>Tabla20[[#This Row],[sbruto]]-SUM(Tabla20[[#This Row],[ISR]:[AFP]])-Tabla20[[#This Row],[sneto]]</f>
        <v>25</v>
      </c>
      <c r="R381" s="59">
        <v>20674.8</v>
      </c>
      <c r="S381" s="49" t="str">
        <f>_xlfn.XLOOKUP(Tabla20[[#This Row],[cedula]],TMODELO[Numero Documento],TMODELO[gen])</f>
        <v>M</v>
      </c>
      <c r="T381" s="49" t="str">
        <f>_xlfn.XLOOKUP(Tabla20[[#This Row],[cedula]],TMODELO[Numero Documento],TMODELO[Lugar Funciones Codigo])</f>
        <v>01.83.02.00.01</v>
      </c>
    </row>
    <row r="382" spans="1:20">
      <c r="A382" s="57" t="s">
        <v>3113</v>
      </c>
      <c r="B382" s="57" t="s">
        <v>3145</v>
      </c>
      <c r="C382" s="57" t="s">
        <v>3169</v>
      </c>
      <c r="D382" s="57" t="s">
        <v>2728</v>
      </c>
      <c r="E382" s="57" t="str">
        <f>_xlfn.XLOOKUP(Tabla20[[#This Row],[cedula]],TMODELO[Numero Documento],TMODELO[Empleado])</f>
        <v>MARIA DEL CARMEN CASTILLO</v>
      </c>
      <c r="F382" s="57" t="s">
        <v>61</v>
      </c>
      <c r="G382" s="57" t="str">
        <f>_xlfn.XLOOKUP(Tabla20[[#This Row],[cedula]],TMODELO[Numero Documento],TMODELO[Lugar Funciones])</f>
        <v>TEATRO NACIONAL</v>
      </c>
      <c r="H382" s="57" t="str">
        <f>_xlfn.XLOOKUP(Tabla20[[#This Row],[cedula]],TCARRERA[CEDULA],TCARRERA[CATEGORIA DEL SERVIDOR],"")</f>
        <v/>
      </c>
      <c r="I382" s="65"/>
      <c r="J382" s="41" t="str">
        <f>IF(Tabla20[[#This Row],[CARRERA]]&lt;&gt;"",Tabla20[[#This Row],[CARRERA]],IF(Tabla20[[#This Row],[Columna1]]&lt;&gt;"",Tabla20[[#This Row],[Columna1]],""))</f>
        <v/>
      </c>
      <c r="K382" s="55" t="str">
        <f>IF(Tabla20[[#This Row],[TIPO]]="Temporales",_xlfn.XLOOKUP(Tabla20[[#This Row],[NOMBRE Y APELLIDO]],TBLFECHAS[NOMBRE Y APELLIDO],TBLFECHAS[DESDE]),"")</f>
        <v/>
      </c>
      <c r="L382" s="55" t="str">
        <f>IF(Tabla20[[#This Row],[TIPO]]="Temporales",_xlfn.XLOOKUP(Tabla20[[#This Row],[NOMBRE Y APELLIDO]],TBLFECHAS[NOMBRE Y APELLIDO],TBLFECHAS[HASTA]),"")</f>
        <v/>
      </c>
      <c r="M382" s="58">
        <v>22000</v>
      </c>
      <c r="N382" s="63">
        <v>0</v>
      </c>
      <c r="O382" s="59">
        <v>668.8</v>
      </c>
      <c r="P382" s="59">
        <v>631.4</v>
      </c>
      <c r="Q382" s="59">
        <f>Tabla20[[#This Row],[sbruto]]-SUM(Tabla20[[#This Row],[ISR]:[AFP]])-Tabla20[[#This Row],[sneto]]</f>
        <v>925</v>
      </c>
      <c r="R382" s="59">
        <v>19774.8</v>
      </c>
      <c r="S382" s="49" t="str">
        <f>_xlfn.XLOOKUP(Tabla20[[#This Row],[cedula]],TMODELO[Numero Documento],TMODELO[gen])</f>
        <v>F</v>
      </c>
      <c r="T382" s="49" t="str">
        <f>_xlfn.XLOOKUP(Tabla20[[#This Row],[cedula]],TMODELO[Numero Documento],TMODELO[Lugar Funciones Codigo])</f>
        <v>01.83.02.00.01</v>
      </c>
    </row>
    <row r="383" spans="1:20">
      <c r="A383" s="57" t="s">
        <v>3113</v>
      </c>
      <c r="B383" s="57" t="s">
        <v>3145</v>
      </c>
      <c r="C383" s="57" t="s">
        <v>3169</v>
      </c>
      <c r="D383" s="57" t="s">
        <v>2676</v>
      </c>
      <c r="E383" s="57" t="str">
        <f>_xlfn.XLOOKUP(Tabla20[[#This Row],[cedula]],TMODELO[Numero Documento],TMODELO[Empleado])</f>
        <v>INGRID PEREZ PIMENTEL</v>
      </c>
      <c r="F383" s="57" t="s">
        <v>8</v>
      </c>
      <c r="G383" s="57" t="str">
        <f>_xlfn.XLOOKUP(Tabla20[[#This Row],[cedula]],TMODELO[Numero Documento],TMODELO[Lugar Funciones])</f>
        <v>TEATRO NACIONAL</v>
      </c>
      <c r="H383" s="57" t="str">
        <f>_xlfn.XLOOKUP(Tabla20[[#This Row],[cedula]],TCARRERA[CEDULA],TCARRERA[CATEGORIA DEL SERVIDOR],"")</f>
        <v/>
      </c>
      <c r="I383" s="65"/>
      <c r="J383" s="41" t="str">
        <f>IF(Tabla20[[#This Row],[CARRERA]]&lt;&gt;"",Tabla20[[#This Row],[CARRERA]],IF(Tabla20[[#This Row],[Columna1]]&lt;&gt;"",Tabla20[[#This Row],[Columna1]],""))</f>
        <v/>
      </c>
      <c r="K383" s="55" t="str">
        <f>IF(Tabla20[[#This Row],[TIPO]]="Temporales",_xlfn.XLOOKUP(Tabla20[[#This Row],[NOMBRE Y APELLIDO]],TBLFECHAS[NOMBRE Y APELLIDO],TBLFECHAS[DESDE]),"")</f>
        <v/>
      </c>
      <c r="L383" s="55" t="str">
        <f>IF(Tabla20[[#This Row],[TIPO]]="Temporales",_xlfn.XLOOKUP(Tabla20[[#This Row],[NOMBRE Y APELLIDO]],TBLFECHAS[NOMBRE Y APELLIDO],TBLFECHAS[HASTA]),"")</f>
        <v/>
      </c>
      <c r="M383" s="58">
        <v>22000</v>
      </c>
      <c r="N383" s="63">
        <v>0</v>
      </c>
      <c r="O383" s="59">
        <v>668.8</v>
      </c>
      <c r="P383" s="59">
        <v>631.4</v>
      </c>
      <c r="Q383" s="59">
        <f>Tabla20[[#This Row],[sbruto]]-SUM(Tabla20[[#This Row],[ISR]:[AFP]])-Tabla20[[#This Row],[sneto]]</f>
        <v>10315.789999999999</v>
      </c>
      <c r="R383" s="59">
        <v>10384.01</v>
      </c>
      <c r="S383" s="45" t="str">
        <f>_xlfn.XLOOKUP(Tabla20[[#This Row],[cedula]],TMODELO[Numero Documento],TMODELO[gen])</f>
        <v>F</v>
      </c>
      <c r="T383" s="49" t="str">
        <f>_xlfn.XLOOKUP(Tabla20[[#This Row],[cedula]],TMODELO[Numero Documento],TMODELO[Lugar Funciones Codigo])</f>
        <v>01.83.02.00.01</v>
      </c>
    </row>
    <row r="384" spans="1:20">
      <c r="A384" s="57" t="s">
        <v>3113</v>
      </c>
      <c r="B384" s="57" t="s">
        <v>3145</v>
      </c>
      <c r="C384" s="57" t="s">
        <v>3169</v>
      </c>
      <c r="D384" s="57" t="s">
        <v>2758</v>
      </c>
      <c r="E384" s="57" t="str">
        <f>_xlfn.XLOOKUP(Tabla20[[#This Row],[cedula]],TMODELO[Numero Documento],TMODELO[Empleado])</f>
        <v>SIRIA ALTAGRACIA LARA LARA</v>
      </c>
      <c r="F384" s="57" t="s">
        <v>8</v>
      </c>
      <c r="G384" s="57" t="str">
        <f>_xlfn.XLOOKUP(Tabla20[[#This Row],[cedula]],TMODELO[Numero Documento],TMODELO[Lugar Funciones])</f>
        <v>TEATRO NACIONAL</v>
      </c>
      <c r="H384" s="57" t="str">
        <f>_xlfn.XLOOKUP(Tabla20[[#This Row],[cedula]],TCARRERA[CEDULA],TCARRERA[CATEGORIA DEL SERVIDOR],"")</f>
        <v/>
      </c>
      <c r="I384" s="65"/>
      <c r="J384" s="41" t="str">
        <f>IF(Tabla20[[#This Row],[CARRERA]]&lt;&gt;"",Tabla20[[#This Row],[CARRERA]],IF(Tabla20[[#This Row],[Columna1]]&lt;&gt;"",Tabla20[[#This Row],[Columna1]],""))</f>
        <v/>
      </c>
      <c r="K384" s="55" t="str">
        <f>IF(Tabla20[[#This Row],[TIPO]]="Temporales",_xlfn.XLOOKUP(Tabla20[[#This Row],[NOMBRE Y APELLIDO]],TBLFECHAS[NOMBRE Y APELLIDO],TBLFECHAS[DESDE]),"")</f>
        <v/>
      </c>
      <c r="L384" s="55" t="str">
        <f>IF(Tabla20[[#This Row],[TIPO]]="Temporales",_xlfn.XLOOKUP(Tabla20[[#This Row],[NOMBRE Y APELLIDO]],TBLFECHAS[NOMBRE Y APELLIDO],TBLFECHAS[HASTA]),"")</f>
        <v/>
      </c>
      <c r="M384" s="58">
        <v>22000</v>
      </c>
      <c r="N384" s="62">
        <v>0</v>
      </c>
      <c r="O384" s="59">
        <v>668.8</v>
      </c>
      <c r="P384" s="59">
        <v>631.4</v>
      </c>
      <c r="Q384" s="59">
        <f>Tabla20[[#This Row],[sbruto]]-SUM(Tabla20[[#This Row],[ISR]:[AFP]])-Tabla20[[#This Row],[sneto]]</f>
        <v>11880.38</v>
      </c>
      <c r="R384" s="59">
        <v>8819.42</v>
      </c>
      <c r="S384" s="45" t="str">
        <f>_xlfn.XLOOKUP(Tabla20[[#This Row],[cedula]],TMODELO[Numero Documento],TMODELO[gen])</f>
        <v>F</v>
      </c>
      <c r="T384" s="49" t="str">
        <f>_xlfn.XLOOKUP(Tabla20[[#This Row],[cedula]],TMODELO[Numero Documento],TMODELO[Lugar Funciones Codigo])</f>
        <v>01.83.02.00.01</v>
      </c>
    </row>
    <row r="385" spans="1:20">
      <c r="A385" s="57" t="s">
        <v>3113</v>
      </c>
      <c r="B385" s="57" t="s">
        <v>3145</v>
      </c>
      <c r="C385" s="57" t="s">
        <v>3169</v>
      </c>
      <c r="D385" s="57" t="s">
        <v>2644</v>
      </c>
      <c r="E385" s="57" t="str">
        <f>_xlfn.XLOOKUP(Tabla20[[#This Row],[cedula]],TMODELO[Numero Documento],TMODELO[Empleado])</f>
        <v>EURI RAMON MATOS</v>
      </c>
      <c r="F385" s="57" t="s">
        <v>705</v>
      </c>
      <c r="G385" s="57" t="str">
        <f>_xlfn.XLOOKUP(Tabla20[[#This Row],[cedula]],TMODELO[Numero Documento],TMODELO[Lugar Funciones])</f>
        <v>TEATRO NACIONAL</v>
      </c>
      <c r="H385" s="57" t="str">
        <f>_xlfn.XLOOKUP(Tabla20[[#This Row],[cedula]],TCARRERA[CEDULA],TCARRERA[CATEGORIA DEL SERVIDOR],"")</f>
        <v/>
      </c>
      <c r="I385" s="65"/>
      <c r="J385" s="41" t="str">
        <f>IF(Tabla20[[#This Row],[CARRERA]]&lt;&gt;"",Tabla20[[#This Row],[CARRERA]],IF(Tabla20[[#This Row],[Columna1]]&lt;&gt;"",Tabla20[[#This Row],[Columna1]],""))</f>
        <v/>
      </c>
      <c r="K385" s="55" t="str">
        <f>IF(Tabla20[[#This Row],[TIPO]]="Temporales",_xlfn.XLOOKUP(Tabla20[[#This Row],[NOMBRE Y APELLIDO]],TBLFECHAS[NOMBRE Y APELLIDO],TBLFECHAS[DESDE]),"")</f>
        <v/>
      </c>
      <c r="L385" s="55" t="str">
        <f>IF(Tabla20[[#This Row],[TIPO]]="Temporales",_xlfn.XLOOKUP(Tabla20[[#This Row],[NOMBRE Y APELLIDO]],TBLFECHAS[NOMBRE Y APELLIDO],TBLFECHAS[HASTA]),"")</f>
        <v/>
      </c>
      <c r="M385" s="58">
        <v>22000</v>
      </c>
      <c r="N385" s="63">
        <v>0</v>
      </c>
      <c r="O385" s="59">
        <v>668.8</v>
      </c>
      <c r="P385" s="59">
        <v>631.4</v>
      </c>
      <c r="Q385" s="59">
        <f>Tabla20[[#This Row],[sbruto]]-SUM(Tabla20[[#This Row],[ISR]:[AFP]])-Tabla20[[#This Row],[sneto]]</f>
        <v>25</v>
      </c>
      <c r="R385" s="59">
        <v>20674.8</v>
      </c>
      <c r="S385" s="45" t="str">
        <f>_xlfn.XLOOKUP(Tabla20[[#This Row],[cedula]],TMODELO[Numero Documento],TMODELO[gen])</f>
        <v>M</v>
      </c>
      <c r="T385" s="49" t="str">
        <f>_xlfn.XLOOKUP(Tabla20[[#This Row],[cedula]],TMODELO[Numero Documento],TMODELO[Lugar Funciones Codigo])</f>
        <v>01.83.02.00.01</v>
      </c>
    </row>
    <row r="386" spans="1:20">
      <c r="A386" s="57" t="s">
        <v>3113</v>
      </c>
      <c r="B386" s="57" t="s">
        <v>3145</v>
      </c>
      <c r="C386" s="57" t="s">
        <v>3169</v>
      </c>
      <c r="D386" s="57" t="s">
        <v>2736</v>
      </c>
      <c r="E386" s="57" t="str">
        <f>_xlfn.XLOOKUP(Tabla20[[#This Row],[cedula]],TMODELO[Numero Documento],TMODELO[Empleado])</f>
        <v>NATALIA CEPEDA TERRERO</v>
      </c>
      <c r="F386" s="57" t="s">
        <v>61</v>
      </c>
      <c r="G386" s="57" t="str">
        <f>_xlfn.XLOOKUP(Tabla20[[#This Row],[cedula]],TMODELO[Numero Documento],TMODELO[Lugar Funciones])</f>
        <v>TEATRO NACIONAL</v>
      </c>
      <c r="H386" s="57" t="str">
        <f>_xlfn.XLOOKUP(Tabla20[[#This Row],[cedula]],TCARRERA[CEDULA],TCARRERA[CATEGORIA DEL SERVIDOR],"")</f>
        <v/>
      </c>
      <c r="I386" s="65"/>
      <c r="J386" s="41" t="str">
        <f>IF(Tabla20[[#This Row],[CARRERA]]&lt;&gt;"",Tabla20[[#This Row],[CARRERA]],IF(Tabla20[[#This Row],[Columna1]]&lt;&gt;"",Tabla20[[#This Row],[Columna1]],""))</f>
        <v/>
      </c>
      <c r="K386" s="55" t="str">
        <f>IF(Tabla20[[#This Row],[TIPO]]="Temporales",_xlfn.XLOOKUP(Tabla20[[#This Row],[NOMBRE Y APELLIDO]],TBLFECHAS[NOMBRE Y APELLIDO],TBLFECHAS[DESDE]),"")</f>
        <v/>
      </c>
      <c r="L386" s="55" t="str">
        <f>IF(Tabla20[[#This Row],[TIPO]]="Temporales",_xlfn.XLOOKUP(Tabla20[[#This Row],[NOMBRE Y APELLIDO]],TBLFECHAS[NOMBRE Y APELLIDO],TBLFECHAS[HASTA]),"")</f>
        <v/>
      </c>
      <c r="M386" s="58">
        <v>22000</v>
      </c>
      <c r="N386" s="63">
        <v>0</v>
      </c>
      <c r="O386" s="59">
        <v>668.8</v>
      </c>
      <c r="P386" s="59">
        <v>631.4</v>
      </c>
      <c r="Q386" s="59">
        <f>Tabla20[[#This Row],[sbruto]]-SUM(Tabla20[[#This Row],[ISR]:[AFP]])-Tabla20[[#This Row],[sneto]]</f>
        <v>2477.119999999999</v>
      </c>
      <c r="R386" s="59">
        <v>18222.68</v>
      </c>
      <c r="S386" s="45" t="str">
        <f>_xlfn.XLOOKUP(Tabla20[[#This Row],[cedula]],TMODELO[Numero Documento],TMODELO[gen])</f>
        <v>F</v>
      </c>
      <c r="T386" s="49" t="str">
        <f>_xlfn.XLOOKUP(Tabla20[[#This Row],[cedula]],TMODELO[Numero Documento],TMODELO[Lugar Funciones Codigo])</f>
        <v>01.83.02.00.01</v>
      </c>
    </row>
    <row r="387" spans="1:20">
      <c r="A387" s="57" t="s">
        <v>3113</v>
      </c>
      <c r="B387" s="57" t="s">
        <v>3145</v>
      </c>
      <c r="C387" s="57" t="s">
        <v>3169</v>
      </c>
      <c r="D387" s="57" t="s">
        <v>2627</v>
      </c>
      <c r="E387" s="57" t="str">
        <f>_xlfn.XLOOKUP(Tabla20[[#This Row],[cedula]],TMODELO[Numero Documento],TMODELO[Empleado])</f>
        <v>DANNY DE LA ROSA JIMENEZ</v>
      </c>
      <c r="F387" s="57" t="s">
        <v>8</v>
      </c>
      <c r="G387" s="57" t="str">
        <f>_xlfn.XLOOKUP(Tabla20[[#This Row],[cedula]],TMODELO[Numero Documento],TMODELO[Lugar Funciones])</f>
        <v>TEATRO NACIONAL</v>
      </c>
      <c r="H387" s="57" t="str">
        <f>_xlfn.XLOOKUP(Tabla20[[#This Row],[cedula]],TCARRERA[CEDULA],TCARRERA[CATEGORIA DEL SERVIDOR],"")</f>
        <v/>
      </c>
      <c r="I387" s="65"/>
      <c r="J387" s="41" t="str">
        <f>IF(Tabla20[[#This Row],[CARRERA]]&lt;&gt;"",Tabla20[[#This Row],[CARRERA]],IF(Tabla20[[#This Row],[Columna1]]&lt;&gt;"",Tabla20[[#This Row],[Columna1]],""))</f>
        <v/>
      </c>
      <c r="K387" s="55" t="str">
        <f>IF(Tabla20[[#This Row],[TIPO]]="Temporales",_xlfn.XLOOKUP(Tabla20[[#This Row],[NOMBRE Y APELLIDO]],TBLFECHAS[NOMBRE Y APELLIDO],TBLFECHAS[DESDE]),"")</f>
        <v/>
      </c>
      <c r="L387" s="55" t="str">
        <f>IF(Tabla20[[#This Row],[TIPO]]="Temporales",_xlfn.XLOOKUP(Tabla20[[#This Row],[NOMBRE Y APELLIDO]],TBLFECHAS[NOMBRE Y APELLIDO],TBLFECHAS[HASTA]),"")</f>
        <v/>
      </c>
      <c r="M387" s="58">
        <v>22000</v>
      </c>
      <c r="N387" s="63">
        <v>0</v>
      </c>
      <c r="O387" s="59">
        <v>668.8</v>
      </c>
      <c r="P387" s="59">
        <v>631.4</v>
      </c>
      <c r="Q387" s="59">
        <f>Tabla20[[#This Row],[sbruto]]-SUM(Tabla20[[#This Row],[ISR]:[AFP]])-Tabla20[[#This Row],[sneto]]</f>
        <v>9817.8799999999992</v>
      </c>
      <c r="R387" s="59">
        <v>10881.92</v>
      </c>
      <c r="S387" s="45" t="str">
        <f>_xlfn.XLOOKUP(Tabla20[[#This Row],[cedula]],TMODELO[Numero Documento],TMODELO[gen])</f>
        <v>M</v>
      </c>
      <c r="T387" s="49" t="str">
        <f>_xlfn.XLOOKUP(Tabla20[[#This Row],[cedula]],TMODELO[Numero Documento],TMODELO[Lugar Funciones Codigo])</f>
        <v>01.83.02.00.01</v>
      </c>
    </row>
    <row r="388" spans="1:20">
      <c r="A388" s="57" t="s">
        <v>3113</v>
      </c>
      <c r="B388" s="57" t="s">
        <v>3145</v>
      </c>
      <c r="C388" s="57" t="s">
        <v>3169</v>
      </c>
      <c r="D388" s="57" t="s">
        <v>1535</v>
      </c>
      <c r="E388" s="57" t="str">
        <f>_xlfn.XLOOKUP(Tabla20[[#This Row],[cedula]],TMODELO[Numero Documento],TMODELO[Empleado])</f>
        <v>BIENVENIDO ROBLES ROBLES</v>
      </c>
      <c r="F388" s="57" t="s">
        <v>846</v>
      </c>
      <c r="G388" s="57" t="str">
        <f>_xlfn.XLOOKUP(Tabla20[[#This Row],[cedula]],TMODELO[Numero Documento],TMODELO[Lugar Funciones])</f>
        <v>TEATRO NACIONAL</v>
      </c>
      <c r="H388" s="57" t="str">
        <f>_xlfn.XLOOKUP(Tabla20[[#This Row],[cedula]],TCARRERA[CEDULA],TCARRERA[CATEGORIA DEL SERVIDOR],"")</f>
        <v>CARRERA ADMINISTRATIVA</v>
      </c>
      <c r="I388" s="65"/>
      <c r="J388" s="41" t="str">
        <f>IF(Tabla20[[#This Row],[CARRERA]]&lt;&gt;"",Tabla20[[#This Row],[CARRERA]],IF(Tabla20[[#This Row],[Columna1]]&lt;&gt;"",Tabla20[[#This Row],[Columna1]],""))</f>
        <v>CARRERA ADMINISTRATIVA</v>
      </c>
      <c r="K388" s="55" t="str">
        <f>IF(Tabla20[[#This Row],[TIPO]]="Temporales",_xlfn.XLOOKUP(Tabla20[[#This Row],[NOMBRE Y APELLIDO]],TBLFECHAS[NOMBRE Y APELLIDO],TBLFECHAS[DESDE]),"")</f>
        <v/>
      </c>
      <c r="L388" s="55" t="str">
        <f>IF(Tabla20[[#This Row],[TIPO]]="Temporales",_xlfn.XLOOKUP(Tabla20[[#This Row],[NOMBRE Y APELLIDO]],TBLFECHAS[NOMBRE Y APELLIDO],TBLFECHAS[HASTA]),"")</f>
        <v/>
      </c>
      <c r="M388" s="58">
        <v>22000</v>
      </c>
      <c r="N388" s="63">
        <v>0</v>
      </c>
      <c r="O388" s="59">
        <v>668.8</v>
      </c>
      <c r="P388" s="59">
        <v>631.4</v>
      </c>
      <c r="Q388" s="59">
        <f>Tabla20[[#This Row],[sbruto]]-SUM(Tabla20[[#This Row],[ISR]:[AFP]])-Tabla20[[#This Row],[sneto]]</f>
        <v>7955.58</v>
      </c>
      <c r="R388" s="59">
        <v>12744.22</v>
      </c>
      <c r="S388" s="45" t="str">
        <f>_xlfn.XLOOKUP(Tabla20[[#This Row],[cedula]],TMODELO[Numero Documento],TMODELO[gen])</f>
        <v>M</v>
      </c>
      <c r="T388" s="49" t="str">
        <f>_xlfn.XLOOKUP(Tabla20[[#This Row],[cedula]],TMODELO[Numero Documento],TMODELO[Lugar Funciones Codigo])</f>
        <v>01.83.02.00.01</v>
      </c>
    </row>
    <row r="389" spans="1:20">
      <c r="A389" s="57" t="s">
        <v>3113</v>
      </c>
      <c r="B389" s="57" t="s">
        <v>3145</v>
      </c>
      <c r="C389" s="57" t="s">
        <v>3169</v>
      </c>
      <c r="D389" s="57" t="s">
        <v>2641</v>
      </c>
      <c r="E389" s="57" t="str">
        <f>_xlfn.XLOOKUP(Tabla20[[#This Row],[cedula]],TMODELO[Numero Documento],TMODELO[Empleado])</f>
        <v>ENEDINA VALENZUELA POLANCO</v>
      </c>
      <c r="F389" s="57" t="s">
        <v>8</v>
      </c>
      <c r="G389" s="57" t="str">
        <f>_xlfn.XLOOKUP(Tabla20[[#This Row],[cedula]],TMODELO[Numero Documento],TMODELO[Lugar Funciones])</f>
        <v>TEATRO NACIONAL</v>
      </c>
      <c r="H389" s="57" t="str">
        <f>_xlfn.XLOOKUP(Tabla20[[#This Row],[cedula]],TCARRERA[CEDULA],TCARRERA[CATEGORIA DEL SERVIDOR],"")</f>
        <v/>
      </c>
      <c r="I389" s="65"/>
      <c r="J389" s="41" t="str">
        <f>IF(Tabla20[[#This Row],[CARRERA]]&lt;&gt;"",Tabla20[[#This Row],[CARRERA]],IF(Tabla20[[#This Row],[Columna1]]&lt;&gt;"",Tabla20[[#This Row],[Columna1]],""))</f>
        <v/>
      </c>
      <c r="K389" s="55" t="str">
        <f>IF(Tabla20[[#This Row],[TIPO]]="Temporales",_xlfn.XLOOKUP(Tabla20[[#This Row],[NOMBRE Y APELLIDO]],TBLFECHAS[NOMBRE Y APELLIDO],TBLFECHAS[DESDE]),"")</f>
        <v/>
      </c>
      <c r="L389" s="55" t="str">
        <f>IF(Tabla20[[#This Row],[TIPO]]="Temporales",_xlfn.XLOOKUP(Tabla20[[#This Row],[NOMBRE Y APELLIDO]],TBLFECHAS[NOMBRE Y APELLIDO],TBLFECHAS[HASTA]),"")</f>
        <v/>
      </c>
      <c r="M389" s="58">
        <v>22000</v>
      </c>
      <c r="N389" s="61">
        <v>0</v>
      </c>
      <c r="O389" s="59">
        <v>668.8</v>
      </c>
      <c r="P389" s="59">
        <v>631.4</v>
      </c>
      <c r="Q389" s="59">
        <f>Tabla20[[#This Row],[sbruto]]-SUM(Tabla20[[#This Row],[ISR]:[AFP]])-Tabla20[[#This Row],[sneto]]</f>
        <v>12545.02</v>
      </c>
      <c r="R389" s="59">
        <v>8154.78</v>
      </c>
      <c r="S389" s="45" t="str">
        <f>_xlfn.XLOOKUP(Tabla20[[#This Row],[cedula]],TMODELO[Numero Documento],TMODELO[gen])</f>
        <v>F</v>
      </c>
      <c r="T389" s="49" t="str">
        <f>_xlfn.XLOOKUP(Tabla20[[#This Row],[cedula]],TMODELO[Numero Documento],TMODELO[Lugar Funciones Codigo])</f>
        <v>01.83.02.00.01</v>
      </c>
    </row>
    <row r="390" spans="1:20">
      <c r="A390" s="57" t="s">
        <v>3113</v>
      </c>
      <c r="B390" s="57" t="s">
        <v>3145</v>
      </c>
      <c r="C390" s="57" t="s">
        <v>3169</v>
      </c>
      <c r="D390" s="57" t="s">
        <v>1556</v>
      </c>
      <c r="E390" s="57" t="str">
        <f>_xlfn.XLOOKUP(Tabla20[[#This Row],[cedula]],TMODELO[Numero Documento],TMODELO[Empleado])</f>
        <v>LLENNY MONTERO MORILLO</v>
      </c>
      <c r="F390" s="57" t="s">
        <v>61</v>
      </c>
      <c r="G390" s="57" t="str">
        <f>_xlfn.XLOOKUP(Tabla20[[#This Row],[cedula]],TMODELO[Numero Documento],TMODELO[Lugar Funciones])</f>
        <v>TEATRO NACIONAL</v>
      </c>
      <c r="H390" s="57" t="str">
        <f>_xlfn.XLOOKUP(Tabla20[[#This Row],[cedula]],TCARRERA[CEDULA],TCARRERA[CATEGORIA DEL SERVIDOR],"")</f>
        <v>CARRERA ADMINISTRATIVA</v>
      </c>
      <c r="I390" s="65"/>
      <c r="J390" s="41" t="str">
        <f>IF(Tabla20[[#This Row],[CARRERA]]&lt;&gt;"",Tabla20[[#This Row],[CARRERA]],IF(Tabla20[[#This Row],[Columna1]]&lt;&gt;"",Tabla20[[#This Row],[Columna1]],""))</f>
        <v>CARRERA ADMINISTRATIVA</v>
      </c>
      <c r="K390" s="55" t="str">
        <f>IF(Tabla20[[#This Row],[TIPO]]="Temporales",_xlfn.XLOOKUP(Tabla20[[#This Row],[NOMBRE Y APELLIDO]],TBLFECHAS[NOMBRE Y APELLIDO],TBLFECHAS[DESDE]),"")</f>
        <v/>
      </c>
      <c r="L390" s="55" t="str">
        <f>IF(Tabla20[[#This Row],[TIPO]]="Temporales",_xlfn.XLOOKUP(Tabla20[[#This Row],[NOMBRE Y APELLIDO]],TBLFECHAS[NOMBRE Y APELLIDO],TBLFECHAS[HASTA]),"")</f>
        <v/>
      </c>
      <c r="M390" s="58">
        <v>22000</v>
      </c>
      <c r="N390" s="62">
        <v>0</v>
      </c>
      <c r="O390" s="59">
        <v>668.8</v>
      </c>
      <c r="P390" s="59">
        <v>631.4</v>
      </c>
      <c r="Q390" s="59">
        <f>Tabla20[[#This Row],[sbruto]]-SUM(Tabla20[[#This Row],[ISR]:[AFP]])-Tabla20[[#This Row],[sneto]]</f>
        <v>2801.119999999999</v>
      </c>
      <c r="R390" s="59">
        <v>17898.68</v>
      </c>
      <c r="S390" s="45" t="str">
        <f>_xlfn.XLOOKUP(Tabla20[[#This Row],[cedula]],TMODELO[Numero Documento],TMODELO[gen])</f>
        <v>F</v>
      </c>
      <c r="T390" s="49" t="str">
        <f>_xlfn.XLOOKUP(Tabla20[[#This Row],[cedula]],TMODELO[Numero Documento],TMODELO[Lugar Funciones Codigo])</f>
        <v>01.83.02.00.01</v>
      </c>
    </row>
    <row r="391" spans="1:20">
      <c r="A391" s="57" t="s">
        <v>3113</v>
      </c>
      <c r="B391" s="57" t="s">
        <v>3145</v>
      </c>
      <c r="C391" s="57" t="s">
        <v>3169</v>
      </c>
      <c r="D391" s="57" t="s">
        <v>2647</v>
      </c>
      <c r="E391" s="57" t="str">
        <f>_xlfn.XLOOKUP(Tabla20[[#This Row],[cedula]],TMODELO[Numero Documento],TMODELO[Empleado])</f>
        <v>EVANLLELINA MONTERO CIPION</v>
      </c>
      <c r="F391" s="57" t="s">
        <v>8</v>
      </c>
      <c r="G391" s="57" t="str">
        <f>_xlfn.XLOOKUP(Tabla20[[#This Row],[cedula]],TMODELO[Numero Documento],TMODELO[Lugar Funciones])</f>
        <v>TEATRO NACIONAL</v>
      </c>
      <c r="H391" s="57" t="str">
        <f>_xlfn.XLOOKUP(Tabla20[[#This Row],[cedula]],TCARRERA[CEDULA],TCARRERA[CATEGORIA DEL SERVIDOR],"")</f>
        <v/>
      </c>
      <c r="I391" s="65"/>
      <c r="J391" s="41" t="str">
        <f>IF(Tabla20[[#This Row],[CARRERA]]&lt;&gt;"",Tabla20[[#This Row],[CARRERA]],IF(Tabla20[[#This Row],[Columna1]]&lt;&gt;"",Tabla20[[#This Row],[Columna1]],""))</f>
        <v/>
      </c>
      <c r="K391" s="55" t="str">
        <f>IF(Tabla20[[#This Row],[TIPO]]="Temporales",_xlfn.XLOOKUP(Tabla20[[#This Row],[NOMBRE Y APELLIDO]],TBLFECHAS[NOMBRE Y APELLIDO],TBLFECHAS[DESDE]),"")</f>
        <v/>
      </c>
      <c r="L391" s="55" t="str">
        <f>IF(Tabla20[[#This Row],[TIPO]]="Temporales",_xlfn.XLOOKUP(Tabla20[[#This Row],[NOMBRE Y APELLIDO]],TBLFECHAS[NOMBRE Y APELLIDO],TBLFECHAS[HASTA]),"")</f>
        <v/>
      </c>
      <c r="M391" s="58">
        <v>22000</v>
      </c>
      <c r="N391" s="63">
        <v>0</v>
      </c>
      <c r="O391" s="59">
        <v>668.8</v>
      </c>
      <c r="P391" s="59">
        <v>631.4</v>
      </c>
      <c r="Q391" s="59">
        <f>Tabla20[[#This Row],[sbruto]]-SUM(Tabla20[[#This Row],[ISR]:[AFP]])-Tabla20[[#This Row],[sneto]]</f>
        <v>325</v>
      </c>
      <c r="R391" s="59">
        <v>20374.8</v>
      </c>
      <c r="S391" s="45" t="str">
        <f>_xlfn.XLOOKUP(Tabla20[[#This Row],[cedula]],TMODELO[Numero Documento],TMODELO[gen])</f>
        <v>F</v>
      </c>
      <c r="T391" s="49" t="str">
        <f>_xlfn.XLOOKUP(Tabla20[[#This Row],[cedula]],TMODELO[Numero Documento],TMODELO[Lugar Funciones Codigo])</f>
        <v>01.83.02.00.01</v>
      </c>
    </row>
    <row r="392" spans="1:20">
      <c r="A392" s="57" t="s">
        <v>3113</v>
      </c>
      <c r="B392" s="57" t="s">
        <v>3145</v>
      </c>
      <c r="C392" s="57" t="s">
        <v>3169</v>
      </c>
      <c r="D392" s="57" t="s">
        <v>1563</v>
      </c>
      <c r="E392" s="57" t="str">
        <f>_xlfn.XLOOKUP(Tabla20[[#This Row],[cedula]],TMODELO[Numero Documento],TMODELO[Empleado])</f>
        <v>MARIA ALTAGRACIA CASTILLO DE LA CRUZ</v>
      </c>
      <c r="F392" s="57" t="s">
        <v>61</v>
      </c>
      <c r="G392" s="57" t="str">
        <f>_xlfn.XLOOKUP(Tabla20[[#This Row],[cedula]],TMODELO[Numero Documento],TMODELO[Lugar Funciones])</f>
        <v>TEATRO NACIONAL</v>
      </c>
      <c r="H392" s="57" t="str">
        <f>_xlfn.XLOOKUP(Tabla20[[#This Row],[cedula]],TCARRERA[CEDULA],TCARRERA[CATEGORIA DEL SERVIDOR],"")</f>
        <v>CARRERA ADMINISTRATIVA</v>
      </c>
      <c r="I392" s="65"/>
      <c r="J392" s="41" t="str">
        <f>IF(Tabla20[[#This Row],[CARRERA]]&lt;&gt;"",Tabla20[[#This Row],[CARRERA]],IF(Tabla20[[#This Row],[Columna1]]&lt;&gt;"",Tabla20[[#This Row],[Columna1]],""))</f>
        <v>CARRERA ADMINISTRATIVA</v>
      </c>
      <c r="K392" s="55" t="str">
        <f>IF(Tabla20[[#This Row],[TIPO]]="Temporales",_xlfn.XLOOKUP(Tabla20[[#This Row],[NOMBRE Y APELLIDO]],TBLFECHAS[NOMBRE Y APELLIDO],TBLFECHAS[DESDE]),"")</f>
        <v/>
      </c>
      <c r="L392" s="55" t="str">
        <f>IF(Tabla20[[#This Row],[TIPO]]="Temporales",_xlfn.XLOOKUP(Tabla20[[#This Row],[NOMBRE Y APELLIDO]],TBLFECHAS[NOMBRE Y APELLIDO],TBLFECHAS[HASTA]),"")</f>
        <v/>
      </c>
      <c r="M392" s="58">
        <v>22000</v>
      </c>
      <c r="N392" s="63">
        <v>0</v>
      </c>
      <c r="O392" s="59">
        <v>668.8</v>
      </c>
      <c r="P392" s="59">
        <v>631.4</v>
      </c>
      <c r="Q392" s="59">
        <f>Tabla20[[#This Row],[sbruto]]-SUM(Tabla20[[#This Row],[ISR]:[AFP]])-Tabla20[[#This Row],[sneto]]</f>
        <v>6891.7599999999984</v>
      </c>
      <c r="R392" s="59">
        <v>13808.04</v>
      </c>
      <c r="S392" s="45" t="str">
        <f>_xlfn.XLOOKUP(Tabla20[[#This Row],[cedula]],TMODELO[Numero Documento],TMODELO[gen])</f>
        <v>F</v>
      </c>
      <c r="T392" s="49" t="str">
        <f>_xlfn.XLOOKUP(Tabla20[[#This Row],[cedula]],TMODELO[Numero Documento],TMODELO[Lugar Funciones Codigo])</f>
        <v>01.83.02.00.01</v>
      </c>
    </row>
    <row r="393" spans="1:20">
      <c r="A393" s="57" t="s">
        <v>3113</v>
      </c>
      <c r="B393" s="57" t="s">
        <v>3145</v>
      </c>
      <c r="C393" s="57" t="s">
        <v>3169</v>
      </c>
      <c r="D393" s="57" t="s">
        <v>2761</v>
      </c>
      <c r="E393" s="57" t="str">
        <f>_xlfn.XLOOKUP(Tabla20[[#This Row],[cedula]],TMODELO[Numero Documento],TMODELO[Empleado])</f>
        <v>STARLING PASCUAL DE LA CRUZ ROSARIO</v>
      </c>
      <c r="F393" s="57" t="s">
        <v>27</v>
      </c>
      <c r="G393" s="57" t="str">
        <f>_xlfn.XLOOKUP(Tabla20[[#This Row],[cedula]],TMODELO[Numero Documento],TMODELO[Lugar Funciones])</f>
        <v>TEATRO NACIONAL</v>
      </c>
      <c r="H393" s="57" t="str">
        <f>_xlfn.XLOOKUP(Tabla20[[#This Row],[cedula]],TCARRERA[CEDULA],TCARRERA[CATEGORIA DEL SERVIDOR],"")</f>
        <v/>
      </c>
      <c r="I393" s="65"/>
      <c r="J393" s="41" t="str">
        <f>IF(Tabla20[[#This Row],[CARRERA]]&lt;&gt;"",Tabla20[[#This Row],[CARRERA]],IF(Tabla20[[#This Row],[Columna1]]&lt;&gt;"",Tabla20[[#This Row],[Columna1]],""))</f>
        <v/>
      </c>
      <c r="K393" s="55" t="str">
        <f>IF(Tabla20[[#This Row],[TIPO]]="Temporales",_xlfn.XLOOKUP(Tabla20[[#This Row],[NOMBRE Y APELLIDO]],TBLFECHAS[NOMBRE Y APELLIDO],TBLFECHAS[DESDE]),"")</f>
        <v/>
      </c>
      <c r="L393" s="55" t="str">
        <f>IF(Tabla20[[#This Row],[TIPO]]="Temporales",_xlfn.XLOOKUP(Tabla20[[#This Row],[NOMBRE Y APELLIDO]],TBLFECHAS[NOMBRE Y APELLIDO],TBLFECHAS[HASTA]),"")</f>
        <v/>
      </c>
      <c r="M393" s="58">
        <v>22000</v>
      </c>
      <c r="N393" s="63">
        <v>0</v>
      </c>
      <c r="O393" s="59">
        <v>668.8</v>
      </c>
      <c r="P393" s="59">
        <v>631.4</v>
      </c>
      <c r="Q393" s="59">
        <f>Tabla20[[#This Row],[sbruto]]-SUM(Tabla20[[#This Row],[ISR]:[AFP]])-Tabla20[[#This Row],[sneto]]</f>
        <v>25</v>
      </c>
      <c r="R393" s="59">
        <v>20674.8</v>
      </c>
      <c r="S393" s="48" t="str">
        <f>_xlfn.XLOOKUP(Tabla20[[#This Row],[cedula]],TMODELO[Numero Documento],TMODELO[gen])</f>
        <v>M</v>
      </c>
      <c r="T393" s="49" t="str">
        <f>_xlfn.XLOOKUP(Tabla20[[#This Row],[cedula]],TMODELO[Numero Documento],TMODELO[Lugar Funciones Codigo])</f>
        <v>01.83.02.00.01</v>
      </c>
    </row>
    <row r="394" spans="1:20">
      <c r="A394" s="57" t="s">
        <v>3113</v>
      </c>
      <c r="B394" s="57" t="s">
        <v>3145</v>
      </c>
      <c r="C394" s="57" t="s">
        <v>3169</v>
      </c>
      <c r="D394" s="57" t="s">
        <v>2640</v>
      </c>
      <c r="E394" s="57" t="str">
        <f>_xlfn.XLOOKUP(Tabla20[[#This Row],[cedula]],TMODELO[Numero Documento],TMODELO[Empleado])</f>
        <v>EMMANUEL DE JESUS BEATO BERROA</v>
      </c>
      <c r="F394" s="57" t="s">
        <v>119</v>
      </c>
      <c r="G394" s="57" t="str">
        <f>_xlfn.XLOOKUP(Tabla20[[#This Row],[cedula]],TMODELO[Numero Documento],TMODELO[Lugar Funciones])</f>
        <v>TEATRO NACIONAL</v>
      </c>
      <c r="H394" s="57" t="str">
        <f>_xlfn.XLOOKUP(Tabla20[[#This Row],[cedula]],TCARRERA[CEDULA],TCARRERA[CATEGORIA DEL SERVIDOR],"")</f>
        <v/>
      </c>
      <c r="I394" s="65"/>
      <c r="J394" s="41" t="str">
        <f>IF(Tabla20[[#This Row],[CARRERA]]&lt;&gt;"",Tabla20[[#This Row],[CARRERA]],IF(Tabla20[[#This Row],[Columna1]]&lt;&gt;"",Tabla20[[#This Row],[Columna1]],""))</f>
        <v/>
      </c>
      <c r="K394" s="55" t="str">
        <f>IF(Tabla20[[#This Row],[TIPO]]="Temporales",_xlfn.XLOOKUP(Tabla20[[#This Row],[NOMBRE Y APELLIDO]],TBLFECHAS[NOMBRE Y APELLIDO],TBLFECHAS[DESDE]),"")</f>
        <v/>
      </c>
      <c r="L394" s="55" t="str">
        <f>IF(Tabla20[[#This Row],[TIPO]]="Temporales",_xlfn.XLOOKUP(Tabla20[[#This Row],[NOMBRE Y APELLIDO]],TBLFECHAS[NOMBRE Y APELLIDO],TBLFECHAS[HASTA]),"")</f>
        <v/>
      </c>
      <c r="M394" s="58">
        <v>22000</v>
      </c>
      <c r="N394" s="63">
        <v>0</v>
      </c>
      <c r="O394" s="59">
        <v>668.8</v>
      </c>
      <c r="P394" s="59">
        <v>631.4</v>
      </c>
      <c r="Q394" s="59">
        <f>Tabla20[[#This Row],[sbruto]]-SUM(Tabla20[[#This Row],[ISR]:[AFP]])-Tabla20[[#This Row],[sneto]]</f>
        <v>6480.4</v>
      </c>
      <c r="R394" s="59">
        <v>14219.4</v>
      </c>
      <c r="S394" s="45" t="str">
        <f>_xlfn.XLOOKUP(Tabla20[[#This Row],[cedula]],TMODELO[Numero Documento],TMODELO[gen])</f>
        <v>M</v>
      </c>
      <c r="T394" s="49" t="str">
        <f>_xlfn.XLOOKUP(Tabla20[[#This Row],[cedula]],TMODELO[Numero Documento],TMODELO[Lugar Funciones Codigo])</f>
        <v>01.83.02.00.01</v>
      </c>
    </row>
    <row r="395" spans="1:20">
      <c r="A395" s="57" t="s">
        <v>3113</v>
      </c>
      <c r="B395" s="57" t="s">
        <v>3145</v>
      </c>
      <c r="C395" s="57" t="s">
        <v>3169</v>
      </c>
      <c r="D395" s="57" t="s">
        <v>2670</v>
      </c>
      <c r="E395" s="57" t="str">
        <f>_xlfn.XLOOKUP(Tabla20[[#This Row],[cedula]],TMODELO[Numero Documento],TMODELO[Empleado])</f>
        <v>GUILLERMO ADON MERCEDES</v>
      </c>
      <c r="F395" s="57" t="s">
        <v>27</v>
      </c>
      <c r="G395" s="57" t="str">
        <f>_xlfn.XLOOKUP(Tabla20[[#This Row],[cedula]],TMODELO[Numero Documento],TMODELO[Lugar Funciones])</f>
        <v>TEATRO NACIONAL</v>
      </c>
      <c r="H395" s="57" t="str">
        <f>_xlfn.XLOOKUP(Tabla20[[#This Row],[cedula]],TCARRERA[CEDULA],TCARRERA[CATEGORIA DEL SERVIDOR],"")</f>
        <v/>
      </c>
      <c r="I395" s="65"/>
      <c r="J395" s="41" t="str">
        <f>IF(Tabla20[[#This Row],[CARRERA]]&lt;&gt;"",Tabla20[[#This Row],[CARRERA]],IF(Tabla20[[#This Row],[Columna1]]&lt;&gt;"",Tabla20[[#This Row],[Columna1]],""))</f>
        <v/>
      </c>
      <c r="K395" s="55" t="str">
        <f>IF(Tabla20[[#This Row],[TIPO]]="Temporales",_xlfn.XLOOKUP(Tabla20[[#This Row],[NOMBRE Y APELLIDO]],TBLFECHAS[NOMBRE Y APELLIDO],TBLFECHAS[DESDE]),"")</f>
        <v/>
      </c>
      <c r="L395" s="55" t="str">
        <f>IF(Tabla20[[#This Row],[TIPO]]="Temporales",_xlfn.XLOOKUP(Tabla20[[#This Row],[NOMBRE Y APELLIDO]],TBLFECHAS[NOMBRE Y APELLIDO],TBLFECHAS[HASTA]),"")</f>
        <v/>
      </c>
      <c r="M395" s="58">
        <v>22000</v>
      </c>
      <c r="N395" s="63">
        <v>0</v>
      </c>
      <c r="O395" s="59">
        <v>668.8</v>
      </c>
      <c r="P395" s="59">
        <v>631.4</v>
      </c>
      <c r="Q395" s="59">
        <f>Tabla20[[#This Row],[sbruto]]-SUM(Tabla20[[#This Row],[ISR]:[AFP]])-Tabla20[[#This Row],[sneto]]</f>
        <v>25</v>
      </c>
      <c r="R395" s="59">
        <v>20674.8</v>
      </c>
      <c r="S395" s="45" t="str">
        <f>_xlfn.XLOOKUP(Tabla20[[#This Row],[cedula]],TMODELO[Numero Documento],TMODELO[gen])</f>
        <v>M</v>
      </c>
      <c r="T395" s="49" t="str">
        <f>_xlfn.XLOOKUP(Tabla20[[#This Row],[cedula]],TMODELO[Numero Documento],TMODELO[Lugar Funciones Codigo])</f>
        <v>01.83.02.00.01</v>
      </c>
    </row>
    <row r="396" spans="1:20">
      <c r="A396" s="57" t="s">
        <v>3113</v>
      </c>
      <c r="B396" s="57" t="s">
        <v>3145</v>
      </c>
      <c r="C396" s="57" t="s">
        <v>3169</v>
      </c>
      <c r="D396" s="57" t="s">
        <v>2681</v>
      </c>
      <c r="E396" s="57" t="str">
        <f>_xlfn.XLOOKUP(Tabla20[[#This Row],[cedula]],TMODELO[Numero Documento],TMODELO[Empleado])</f>
        <v>JEANCARLO MICHAEL MENDEZ PIMENTEL</v>
      </c>
      <c r="F396" s="57" t="s">
        <v>27</v>
      </c>
      <c r="G396" s="57" t="str">
        <f>_xlfn.XLOOKUP(Tabla20[[#This Row],[cedula]],TMODELO[Numero Documento],TMODELO[Lugar Funciones])</f>
        <v>TEATRO NACIONAL</v>
      </c>
      <c r="H396" s="57" t="str">
        <f>_xlfn.XLOOKUP(Tabla20[[#This Row],[cedula]],TCARRERA[CEDULA],TCARRERA[CATEGORIA DEL SERVIDOR],"")</f>
        <v/>
      </c>
      <c r="I396" s="65"/>
      <c r="J396" s="41" t="str">
        <f>IF(Tabla20[[#This Row],[CARRERA]]&lt;&gt;"",Tabla20[[#This Row],[CARRERA]],IF(Tabla20[[#This Row],[Columna1]]&lt;&gt;"",Tabla20[[#This Row],[Columna1]],""))</f>
        <v/>
      </c>
      <c r="K396" s="55" t="str">
        <f>IF(Tabla20[[#This Row],[TIPO]]="Temporales",_xlfn.XLOOKUP(Tabla20[[#This Row],[NOMBRE Y APELLIDO]],TBLFECHAS[NOMBRE Y APELLIDO],TBLFECHAS[DESDE]),"")</f>
        <v/>
      </c>
      <c r="L396" s="55" t="str">
        <f>IF(Tabla20[[#This Row],[TIPO]]="Temporales",_xlfn.XLOOKUP(Tabla20[[#This Row],[NOMBRE Y APELLIDO]],TBLFECHAS[NOMBRE Y APELLIDO],TBLFECHAS[HASTA]),"")</f>
        <v/>
      </c>
      <c r="M396" s="58">
        <v>22000</v>
      </c>
      <c r="N396" s="63">
        <v>0</v>
      </c>
      <c r="O396" s="59">
        <v>668.8</v>
      </c>
      <c r="P396" s="59">
        <v>631.4</v>
      </c>
      <c r="Q396" s="59">
        <f>Tabla20[[#This Row],[sbruto]]-SUM(Tabla20[[#This Row],[ISR]:[AFP]])-Tabla20[[#This Row],[sneto]]</f>
        <v>25</v>
      </c>
      <c r="R396" s="59">
        <v>20674.8</v>
      </c>
      <c r="S396" s="45" t="str">
        <f>_xlfn.XLOOKUP(Tabla20[[#This Row],[cedula]],TMODELO[Numero Documento],TMODELO[gen])</f>
        <v>M</v>
      </c>
      <c r="T396" s="49" t="str">
        <f>_xlfn.XLOOKUP(Tabla20[[#This Row],[cedula]],TMODELO[Numero Documento],TMODELO[Lugar Funciones Codigo])</f>
        <v>01.83.02.00.01</v>
      </c>
    </row>
    <row r="397" spans="1:20">
      <c r="A397" s="57" t="s">
        <v>3113</v>
      </c>
      <c r="B397" s="57" t="s">
        <v>3145</v>
      </c>
      <c r="C397" s="57" t="s">
        <v>3169</v>
      </c>
      <c r="D397" s="57" t="s">
        <v>2639</v>
      </c>
      <c r="E397" s="57" t="str">
        <f>_xlfn.XLOOKUP(Tabla20[[#This Row],[cedula]],TMODELO[Numero Documento],TMODELO[Empleado])</f>
        <v>EMILIO ANTONIO PORTORREAL GIL</v>
      </c>
      <c r="F397" s="57" t="s">
        <v>27</v>
      </c>
      <c r="G397" s="57" t="str">
        <f>_xlfn.XLOOKUP(Tabla20[[#This Row],[cedula]],TMODELO[Numero Documento],TMODELO[Lugar Funciones])</f>
        <v>TEATRO NACIONAL</v>
      </c>
      <c r="H397" s="57" t="str">
        <f>_xlfn.XLOOKUP(Tabla20[[#This Row],[cedula]],TCARRERA[CEDULA],TCARRERA[CATEGORIA DEL SERVIDOR],"")</f>
        <v/>
      </c>
      <c r="I397" s="65"/>
      <c r="J397" s="41" t="str">
        <f>IF(Tabla20[[#This Row],[CARRERA]]&lt;&gt;"",Tabla20[[#This Row],[CARRERA]],IF(Tabla20[[#This Row],[Columna1]]&lt;&gt;"",Tabla20[[#This Row],[Columna1]],""))</f>
        <v/>
      </c>
      <c r="K397" s="55" t="str">
        <f>IF(Tabla20[[#This Row],[TIPO]]="Temporales",_xlfn.XLOOKUP(Tabla20[[#This Row],[NOMBRE Y APELLIDO]],TBLFECHAS[NOMBRE Y APELLIDO],TBLFECHAS[DESDE]),"")</f>
        <v/>
      </c>
      <c r="L397" s="55" t="str">
        <f>IF(Tabla20[[#This Row],[TIPO]]="Temporales",_xlfn.XLOOKUP(Tabla20[[#This Row],[NOMBRE Y APELLIDO]],TBLFECHAS[NOMBRE Y APELLIDO],TBLFECHAS[HASTA]),"")</f>
        <v/>
      </c>
      <c r="M397" s="58">
        <v>20000</v>
      </c>
      <c r="N397" s="63">
        <v>0</v>
      </c>
      <c r="O397" s="59">
        <v>608</v>
      </c>
      <c r="P397" s="59">
        <v>574</v>
      </c>
      <c r="Q397" s="59">
        <f>Tabla20[[#This Row],[sbruto]]-SUM(Tabla20[[#This Row],[ISR]:[AFP]])-Tabla20[[#This Row],[sneto]]</f>
        <v>5287.2000000000007</v>
      </c>
      <c r="R397" s="59">
        <v>13530.8</v>
      </c>
      <c r="S397" s="45" t="str">
        <f>_xlfn.XLOOKUP(Tabla20[[#This Row],[cedula]],TMODELO[Numero Documento],TMODELO[gen])</f>
        <v>M</v>
      </c>
      <c r="T397" s="49" t="str">
        <f>_xlfn.XLOOKUP(Tabla20[[#This Row],[cedula]],TMODELO[Numero Documento],TMODELO[Lugar Funciones Codigo])</f>
        <v>01.83.02.00.01</v>
      </c>
    </row>
    <row r="398" spans="1:20">
      <c r="A398" s="57" t="s">
        <v>3113</v>
      </c>
      <c r="B398" s="57" t="s">
        <v>3145</v>
      </c>
      <c r="C398" s="57" t="s">
        <v>3169</v>
      </c>
      <c r="D398" s="57" t="s">
        <v>2723</v>
      </c>
      <c r="E398" s="57" t="str">
        <f>_xlfn.XLOOKUP(Tabla20[[#This Row],[cedula]],TMODELO[Numero Documento],TMODELO[Empleado])</f>
        <v>LUIS MARCELL RICART GRULLON</v>
      </c>
      <c r="F398" s="57" t="s">
        <v>60</v>
      </c>
      <c r="G398" s="57" t="str">
        <f>_xlfn.XLOOKUP(Tabla20[[#This Row],[cedula]],TMODELO[Numero Documento],TMODELO[Lugar Funciones])</f>
        <v>GRAN TEATRO DEL CIBAO</v>
      </c>
      <c r="H398" s="57" t="str">
        <f>_xlfn.XLOOKUP(Tabla20[[#This Row],[cedula]],TCARRERA[CEDULA],TCARRERA[CATEGORIA DEL SERVIDOR],"")</f>
        <v/>
      </c>
      <c r="I398" s="65"/>
      <c r="J398" s="41" t="str">
        <f>IF(Tabla20[[#This Row],[CARRERA]]&lt;&gt;"",Tabla20[[#This Row],[CARRERA]],IF(Tabla20[[#This Row],[Columna1]]&lt;&gt;"",Tabla20[[#This Row],[Columna1]],""))</f>
        <v/>
      </c>
      <c r="K398" s="55" t="str">
        <f>IF(Tabla20[[#This Row],[TIPO]]="Temporales",_xlfn.XLOOKUP(Tabla20[[#This Row],[NOMBRE Y APELLIDO]],TBLFECHAS[NOMBRE Y APELLIDO],TBLFECHAS[DESDE]),"")</f>
        <v/>
      </c>
      <c r="L398" s="55" t="str">
        <f>IF(Tabla20[[#This Row],[TIPO]]="Temporales",_xlfn.XLOOKUP(Tabla20[[#This Row],[NOMBRE Y APELLIDO]],TBLFECHAS[NOMBRE Y APELLIDO],TBLFECHAS[HASTA]),"")</f>
        <v/>
      </c>
      <c r="M398" s="58">
        <v>180000</v>
      </c>
      <c r="N398" s="63">
        <v>31055.42</v>
      </c>
      <c r="O398" s="59">
        <v>4943.8</v>
      </c>
      <c r="P398" s="59">
        <v>5166</v>
      </c>
      <c r="Q398" s="59">
        <f>Tabla20[[#This Row],[sbruto]]-SUM(Tabla20[[#This Row],[ISR]:[AFP]])-Tabla20[[#This Row],[sneto]]</f>
        <v>25</v>
      </c>
      <c r="R398" s="59">
        <v>138809.78</v>
      </c>
      <c r="S398" s="48" t="str">
        <f>_xlfn.XLOOKUP(Tabla20[[#This Row],[cedula]],TMODELO[Numero Documento],TMODELO[gen])</f>
        <v>M</v>
      </c>
      <c r="T398" s="49" t="str">
        <f>_xlfn.XLOOKUP(Tabla20[[#This Row],[cedula]],TMODELO[Numero Documento],TMODELO[Lugar Funciones Codigo])</f>
        <v>01.83.02.00.02</v>
      </c>
    </row>
    <row r="399" spans="1:20">
      <c r="A399" s="57" t="s">
        <v>3113</v>
      </c>
      <c r="B399" s="57" t="s">
        <v>3145</v>
      </c>
      <c r="C399" s="57" t="s">
        <v>3169</v>
      </c>
      <c r="D399" s="57" t="s">
        <v>2724</v>
      </c>
      <c r="E399" s="57" t="str">
        <f>_xlfn.XLOOKUP(Tabla20[[#This Row],[cedula]],TMODELO[Numero Documento],TMODELO[Empleado])</f>
        <v>MANUEL ALEJANDRO BASURTO LOMBA</v>
      </c>
      <c r="F399" s="57" t="s">
        <v>1199</v>
      </c>
      <c r="G399" s="57" t="str">
        <f>_xlfn.XLOOKUP(Tabla20[[#This Row],[cedula]],TMODELO[Numero Documento],TMODELO[Lugar Funciones])</f>
        <v>GRAN TEATRO DEL CIBAO</v>
      </c>
      <c r="H399" s="57" t="str">
        <f>_xlfn.XLOOKUP(Tabla20[[#This Row],[cedula]],TCARRERA[CEDULA],TCARRERA[CATEGORIA DEL SERVIDOR],"")</f>
        <v/>
      </c>
      <c r="I399" s="65"/>
      <c r="J399" s="41" t="str">
        <f>IF(Tabla20[[#This Row],[CARRERA]]&lt;&gt;"",Tabla20[[#This Row],[CARRERA]],IF(Tabla20[[#This Row],[Columna1]]&lt;&gt;"",Tabla20[[#This Row],[Columna1]],""))</f>
        <v/>
      </c>
      <c r="K399" s="55" t="str">
        <f>IF(Tabla20[[#This Row],[TIPO]]="Temporales",_xlfn.XLOOKUP(Tabla20[[#This Row],[NOMBRE Y APELLIDO]],TBLFECHAS[NOMBRE Y APELLIDO],TBLFECHAS[DESDE]),"")</f>
        <v/>
      </c>
      <c r="L399" s="55" t="str">
        <f>IF(Tabla20[[#This Row],[TIPO]]="Temporales",_xlfn.XLOOKUP(Tabla20[[#This Row],[NOMBRE Y APELLIDO]],TBLFECHAS[NOMBRE Y APELLIDO],TBLFECHAS[HASTA]),"")</f>
        <v/>
      </c>
      <c r="M399" s="58">
        <v>100000</v>
      </c>
      <c r="N399" s="62">
        <v>12105.37</v>
      </c>
      <c r="O399" s="59">
        <v>3040</v>
      </c>
      <c r="P399" s="59">
        <v>2870</v>
      </c>
      <c r="Q399" s="59">
        <f>Tabla20[[#This Row],[sbruto]]-SUM(Tabla20[[#This Row],[ISR]:[AFP]])-Tabla20[[#This Row],[sneto]]</f>
        <v>25</v>
      </c>
      <c r="R399" s="59">
        <v>81959.63</v>
      </c>
      <c r="S399" s="45" t="str">
        <f>_xlfn.XLOOKUP(Tabla20[[#This Row],[cedula]],TMODELO[Numero Documento],TMODELO[gen])</f>
        <v>M</v>
      </c>
      <c r="T399" s="49" t="str">
        <f>_xlfn.XLOOKUP(Tabla20[[#This Row],[cedula]],TMODELO[Numero Documento],TMODELO[Lugar Funciones Codigo])</f>
        <v>01.83.02.00.02</v>
      </c>
    </row>
    <row r="400" spans="1:20">
      <c r="A400" s="57" t="s">
        <v>3113</v>
      </c>
      <c r="B400" s="57" t="s">
        <v>3145</v>
      </c>
      <c r="C400" s="57" t="s">
        <v>3169</v>
      </c>
      <c r="D400" s="57" t="s">
        <v>2599</v>
      </c>
      <c r="E400" s="57" t="str">
        <f>_xlfn.XLOOKUP(Tabla20[[#This Row],[cedula]],TMODELO[Numero Documento],TMODELO[Empleado])</f>
        <v>AMERIS ALEJANDRA CEPEDA SANCHEZ</v>
      </c>
      <c r="F400" s="57" t="s">
        <v>1199</v>
      </c>
      <c r="G400" s="57" t="str">
        <f>_xlfn.XLOOKUP(Tabla20[[#This Row],[cedula]],TMODELO[Numero Documento],TMODELO[Lugar Funciones])</f>
        <v>GRAN TEATRO DEL CIBAO</v>
      </c>
      <c r="H400" s="57" t="str">
        <f>_xlfn.XLOOKUP(Tabla20[[#This Row],[cedula]],TCARRERA[CEDULA],TCARRERA[CATEGORIA DEL SERVIDOR],"")</f>
        <v/>
      </c>
      <c r="I400" s="65"/>
      <c r="J400" s="41" t="str">
        <f>IF(Tabla20[[#This Row],[CARRERA]]&lt;&gt;"",Tabla20[[#This Row],[CARRERA]],IF(Tabla20[[#This Row],[Columna1]]&lt;&gt;"",Tabla20[[#This Row],[Columna1]],""))</f>
        <v/>
      </c>
      <c r="K400" s="55" t="str">
        <f>IF(Tabla20[[#This Row],[TIPO]]="Temporales",_xlfn.XLOOKUP(Tabla20[[#This Row],[NOMBRE Y APELLIDO]],TBLFECHAS[NOMBRE Y APELLIDO],TBLFECHAS[DESDE]),"")</f>
        <v/>
      </c>
      <c r="L400" s="55" t="str">
        <f>IF(Tabla20[[#This Row],[TIPO]]="Temporales",_xlfn.XLOOKUP(Tabla20[[#This Row],[NOMBRE Y APELLIDO]],TBLFECHAS[NOMBRE Y APELLIDO],TBLFECHAS[HASTA]),"")</f>
        <v/>
      </c>
      <c r="M400" s="58">
        <v>50000</v>
      </c>
      <c r="N400" s="62">
        <v>1854</v>
      </c>
      <c r="O400" s="59">
        <v>1520</v>
      </c>
      <c r="P400" s="59">
        <v>1435</v>
      </c>
      <c r="Q400" s="59">
        <f>Tabla20[[#This Row],[sbruto]]-SUM(Tabla20[[#This Row],[ISR]:[AFP]])-Tabla20[[#This Row],[sneto]]</f>
        <v>25</v>
      </c>
      <c r="R400" s="59">
        <v>45166</v>
      </c>
      <c r="S400" s="45" t="str">
        <f>_xlfn.XLOOKUP(Tabla20[[#This Row],[cedula]],TMODELO[Numero Documento],TMODELO[gen])</f>
        <v>F</v>
      </c>
      <c r="T400" s="49" t="str">
        <f>_xlfn.XLOOKUP(Tabla20[[#This Row],[cedula]],TMODELO[Numero Documento],TMODELO[Lugar Funciones Codigo])</f>
        <v>01.83.02.00.02</v>
      </c>
    </row>
    <row r="401" spans="1:20">
      <c r="A401" s="57" t="s">
        <v>3113</v>
      </c>
      <c r="B401" s="57" t="s">
        <v>3145</v>
      </c>
      <c r="C401" s="57" t="s">
        <v>3169</v>
      </c>
      <c r="D401" s="57" t="s">
        <v>2769</v>
      </c>
      <c r="E401" s="57" t="str">
        <f>_xlfn.XLOOKUP(Tabla20[[#This Row],[cedula]],TMODELO[Numero Documento],TMODELO[Empleado])</f>
        <v>VINICIO ANTONIO PONS PEÑA</v>
      </c>
      <c r="F401" s="57" t="s">
        <v>17</v>
      </c>
      <c r="G401" s="57" t="str">
        <f>_xlfn.XLOOKUP(Tabla20[[#This Row],[cedula]],TMODELO[Numero Documento],TMODELO[Lugar Funciones])</f>
        <v>GRAN TEATRO DEL CIBAO</v>
      </c>
      <c r="H401" s="57" t="str">
        <f>_xlfn.XLOOKUP(Tabla20[[#This Row],[cedula]],TCARRERA[CEDULA],TCARRERA[CATEGORIA DEL SERVIDOR],"")</f>
        <v/>
      </c>
      <c r="I401" s="65"/>
      <c r="J401" s="41" t="str">
        <f>IF(Tabla20[[#This Row],[CARRERA]]&lt;&gt;"",Tabla20[[#This Row],[CARRERA]],IF(Tabla20[[#This Row],[Columna1]]&lt;&gt;"",Tabla20[[#This Row],[Columna1]],""))</f>
        <v/>
      </c>
      <c r="K401" s="55" t="str">
        <f>IF(Tabla20[[#This Row],[TIPO]]="Temporales",_xlfn.XLOOKUP(Tabla20[[#This Row],[NOMBRE Y APELLIDO]],TBLFECHAS[NOMBRE Y APELLIDO],TBLFECHAS[DESDE]),"")</f>
        <v/>
      </c>
      <c r="L401" s="55" t="str">
        <f>IF(Tabla20[[#This Row],[TIPO]]="Temporales",_xlfn.XLOOKUP(Tabla20[[#This Row],[NOMBRE Y APELLIDO]],TBLFECHAS[NOMBRE Y APELLIDO],TBLFECHAS[HASTA]),"")</f>
        <v/>
      </c>
      <c r="M401" s="58">
        <v>45000</v>
      </c>
      <c r="N401" s="60">
        <v>1148.33</v>
      </c>
      <c r="O401" s="59">
        <v>1368</v>
      </c>
      <c r="P401" s="59">
        <v>1291.5</v>
      </c>
      <c r="Q401" s="59">
        <f>Tabla20[[#This Row],[sbruto]]-SUM(Tabla20[[#This Row],[ISR]:[AFP]])-Tabla20[[#This Row],[sneto]]</f>
        <v>75</v>
      </c>
      <c r="R401" s="59">
        <v>41117.17</v>
      </c>
      <c r="S401" s="45" t="str">
        <f>_xlfn.XLOOKUP(Tabla20[[#This Row],[cedula]],TMODELO[Numero Documento],TMODELO[gen])</f>
        <v>M</v>
      </c>
      <c r="T401" s="49" t="str">
        <f>_xlfn.XLOOKUP(Tabla20[[#This Row],[cedula]],TMODELO[Numero Documento],TMODELO[Lugar Funciones Codigo])</f>
        <v>01.83.02.00.02</v>
      </c>
    </row>
    <row r="402" spans="1:20">
      <c r="A402" s="57" t="s">
        <v>3113</v>
      </c>
      <c r="B402" s="57" t="s">
        <v>3145</v>
      </c>
      <c r="C402" s="57" t="s">
        <v>3169</v>
      </c>
      <c r="D402" s="57" t="s">
        <v>2717</v>
      </c>
      <c r="E402" s="57" t="str">
        <f>_xlfn.XLOOKUP(Tabla20[[#This Row],[cedula]],TMODELO[Numero Documento],TMODELO[Empleado])</f>
        <v>LISANDRA ALTAGRACIA CRUZ RODRIGUEZ</v>
      </c>
      <c r="F402" s="57" t="s">
        <v>102</v>
      </c>
      <c r="G402" s="57" t="str">
        <f>_xlfn.XLOOKUP(Tabla20[[#This Row],[cedula]],TMODELO[Numero Documento],TMODELO[Lugar Funciones])</f>
        <v>GRAN TEATRO DEL CIBAO</v>
      </c>
      <c r="H402" s="57" t="str">
        <f>_xlfn.XLOOKUP(Tabla20[[#This Row],[cedula]],TCARRERA[CEDULA],TCARRERA[CATEGORIA DEL SERVIDOR],"")</f>
        <v/>
      </c>
      <c r="I402" s="65"/>
      <c r="J402" s="41" t="str">
        <f>IF(Tabla20[[#This Row],[CARRERA]]&lt;&gt;"",Tabla20[[#This Row],[CARRERA]],IF(Tabla20[[#This Row],[Columna1]]&lt;&gt;"",Tabla20[[#This Row],[Columna1]],""))</f>
        <v/>
      </c>
      <c r="K402" s="55" t="str">
        <f>IF(Tabla20[[#This Row],[TIPO]]="Temporales",_xlfn.XLOOKUP(Tabla20[[#This Row],[NOMBRE Y APELLIDO]],TBLFECHAS[NOMBRE Y APELLIDO],TBLFECHAS[DESDE]),"")</f>
        <v/>
      </c>
      <c r="L402" s="55" t="str">
        <f>IF(Tabla20[[#This Row],[TIPO]]="Temporales",_xlfn.XLOOKUP(Tabla20[[#This Row],[NOMBRE Y APELLIDO]],TBLFECHAS[NOMBRE Y APELLIDO],TBLFECHAS[HASTA]),"")</f>
        <v/>
      </c>
      <c r="M402" s="58">
        <v>45000</v>
      </c>
      <c r="N402" s="60">
        <v>945.81</v>
      </c>
      <c r="O402" s="59">
        <v>1368</v>
      </c>
      <c r="P402" s="59">
        <v>1291.5</v>
      </c>
      <c r="Q402" s="59">
        <f>Tabla20[[#This Row],[sbruto]]-SUM(Tabla20[[#This Row],[ISR]:[AFP]])-Tabla20[[#This Row],[sneto]]</f>
        <v>1675.1200000000026</v>
      </c>
      <c r="R402" s="59">
        <v>39719.57</v>
      </c>
      <c r="S402" s="45" t="str">
        <f>_xlfn.XLOOKUP(Tabla20[[#This Row],[cedula]],TMODELO[Numero Documento],TMODELO[gen])</f>
        <v>F</v>
      </c>
      <c r="T402" s="49" t="str">
        <f>_xlfn.XLOOKUP(Tabla20[[#This Row],[cedula]],TMODELO[Numero Documento],TMODELO[Lugar Funciones Codigo])</f>
        <v>01.83.02.00.02</v>
      </c>
    </row>
    <row r="403" spans="1:20">
      <c r="A403" s="57" t="s">
        <v>3113</v>
      </c>
      <c r="B403" s="57" t="s">
        <v>3145</v>
      </c>
      <c r="C403" s="57" t="s">
        <v>3169</v>
      </c>
      <c r="D403" s="57" t="s">
        <v>2659</v>
      </c>
      <c r="E403" s="57" t="str">
        <f>_xlfn.XLOOKUP(Tabla20[[#This Row],[cedula]],TMODELO[Numero Documento],TMODELO[Empleado])</f>
        <v>FRANCISCO ANTONIO CAPELLAN ORTEGA</v>
      </c>
      <c r="F403" s="57" t="s">
        <v>30</v>
      </c>
      <c r="G403" s="57" t="str">
        <f>_xlfn.XLOOKUP(Tabla20[[#This Row],[cedula]],TMODELO[Numero Documento],TMODELO[Lugar Funciones])</f>
        <v>GRAN TEATRO DEL CIBAO</v>
      </c>
      <c r="H403" s="57" t="str">
        <f>_xlfn.XLOOKUP(Tabla20[[#This Row],[cedula]],TCARRERA[CEDULA],TCARRERA[CATEGORIA DEL SERVIDOR],"")</f>
        <v/>
      </c>
      <c r="I403" s="65"/>
      <c r="J403" s="41" t="str">
        <f>IF(Tabla20[[#This Row],[CARRERA]]&lt;&gt;"",Tabla20[[#This Row],[CARRERA]],IF(Tabla20[[#This Row],[Columna1]]&lt;&gt;"",Tabla20[[#This Row],[Columna1]],""))</f>
        <v/>
      </c>
      <c r="K403" s="55" t="str">
        <f>IF(Tabla20[[#This Row],[TIPO]]="Temporales",_xlfn.XLOOKUP(Tabla20[[#This Row],[NOMBRE Y APELLIDO]],TBLFECHAS[NOMBRE Y APELLIDO],TBLFECHAS[DESDE]),"")</f>
        <v/>
      </c>
      <c r="L403" s="55" t="str">
        <f>IF(Tabla20[[#This Row],[TIPO]]="Temporales",_xlfn.XLOOKUP(Tabla20[[#This Row],[NOMBRE Y APELLIDO]],TBLFECHAS[NOMBRE Y APELLIDO],TBLFECHAS[HASTA]),"")</f>
        <v/>
      </c>
      <c r="M403" s="58">
        <v>32000</v>
      </c>
      <c r="N403" s="59">
        <v>0</v>
      </c>
      <c r="O403" s="59">
        <v>972.8</v>
      </c>
      <c r="P403" s="59">
        <v>918.4</v>
      </c>
      <c r="Q403" s="59">
        <f>Tabla20[[#This Row],[sbruto]]-SUM(Tabla20[[#This Row],[ISR]:[AFP]])-Tabla20[[#This Row],[sneto]]</f>
        <v>25</v>
      </c>
      <c r="R403" s="59">
        <v>30083.8</v>
      </c>
      <c r="S403" s="45" t="str">
        <f>_xlfn.XLOOKUP(Tabla20[[#This Row],[cedula]],TMODELO[Numero Documento],TMODELO[gen])</f>
        <v>M</v>
      </c>
      <c r="T403" s="49" t="str">
        <f>_xlfn.XLOOKUP(Tabla20[[#This Row],[cedula]],TMODELO[Numero Documento],TMODELO[Lugar Funciones Codigo])</f>
        <v>01.83.02.00.02</v>
      </c>
    </row>
    <row r="404" spans="1:20">
      <c r="A404" s="57" t="s">
        <v>3113</v>
      </c>
      <c r="B404" s="57" t="s">
        <v>3145</v>
      </c>
      <c r="C404" s="57" t="s">
        <v>3169</v>
      </c>
      <c r="D404" s="57" t="s">
        <v>2734</v>
      </c>
      <c r="E404" s="57" t="str">
        <f>_xlfn.XLOOKUP(Tabla20[[#This Row],[cedula]],TMODELO[Numero Documento],TMODELO[Empleado])</f>
        <v>MODESTO ANTONIO FELIX</v>
      </c>
      <c r="F404" s="57" t="s">
        <v>22</v>
      </c>
      <c r="G404" s="57" t="str">
        <f>_xlfn.XLOOKUP(Tabla20[[#This Row],[cedula]],TMODELO[Numero Documento],TMODELO[Lugar Funciones])</f>
        <v>GRAN TEATRO DEL CIBAO</v>
      </c>
      <c r="H404" s="57" t="str">
        <f>_xlfn.XLOOKUP(Tabla20[[#This Row],[cedula]],TCARRERA[CEDULA],TCARRERA[CATEGORIA DEL SERVIDOR],"")</f>
        <v/>
      </c>
      <c r="I404" s="65"/>
      <c r="J404" s="41" t="str">
        <f>IF(Tabla20[[#This Row],[CARRERA]]&lt;&gt;"",Tabla20[[#This Row],[CARRERA]],IF(Tabla20[[#This Row],[Columna1]]&lt;&gt;"",Tabla20[[#This Row],[Columna1]],""))</f>
        <v/>
      </c>
      <c r="K404" s="55" t="str">
        <f>IF(Tabla20[[#This Row],[TIPO]]="Temporales",_xlfn.XLOOKUP(Tabla20[[#This Row],[NOMBRE Y APELLIDO]],TBLFECHAS[NOMBRE Y APELLIDO],TBLFECHAS[DESDE]),"")</f>
        <v/>
      </c>
      <c r="L404" s="55" t="str">
        <f>IF(Tabla20[[#This Row],[TIPO]]="Temporales",_xlfn.XLOOKUP(Tabla20[[#This Row],[NOMBRE Y APELLIDO]],TBLFECHAS[NOMBRE Y APELLIDO],TBLFECHAS[HASTA]),"")</f>
        <v/>
      </c>
      <c r="M404" s="58">
        <v>25000</v>
      </c>
      <c r="N404" s="61">
        <v>0</v>
      </c>
      <c r="O404" s="59">
        <v>760</v>
      </c>
      <c r="P404" s="59">
        <v>717.5</v>
      </c>
      <c r="Q404" s="59">
        <f>Tabla20[[#This Row],[sbruto]]-SUM(Tabla20[[#This Row],[ISR]:[AFP]])-Tabla20[[#This Row],[sneto]]</f>
        <v>1675.119999999999</v>
      </c>
      <c r="R404" s="59">
        <v>21847.38</v>
      </c>
      <c r="S404" s="45" t="str">
        <f>_xlfn.XLOOKUP(Tabla20[[#This Row],[cedula]],TMODELO[Numero Documento],TMODELO[gen])</f>
        <v>M</v>
      </c>
      <c r="T404" s="49" t="str">
        <f>_xlfn.XLOOKUP(Tabla20[[#This Row],[cedula]],TMODELO[Numero Documento],TMODELO[Lugar Funciones Codigo])</f>
        <v>01.83.02.00.02</v>
      </c>
    </row>
    <row r="405" spans="1:20">
      <c r="A405" s="57" t="s">
        <v>3113</v>
      </c>
      <c r="B405" s="57" t="s">
        <v>3145</v>
      </c>
      <c r="C405" s="57" t="s">
        <v>3169</v>
      </c>
      <c r="D405" s="57" t="s">
        <v>2592</v>
      </c>
      <c r="E405" s="57" t="str">
        <f>_xlfn.XLOOKUP(Tabla20[[#This Row],[cedula]],TMODELO[Numero Documento],TMODELO[Empleado])</f>
        <v>ADALBERTO RAFAEL RODRIGUEZ</v>
      </c>
      <c r="F405" s="57" t="s">
        <v>739</v>
      </c>
      <c r="G405" s="57" t="str">
        <f>_xlfn.XLOOKUP(Tabla20[[#This Row],[cedula]],TMODELO[Numero Documento],TMODELO[Lugar Funciones])</f>
        <v>GRAN TEATRO DEL CIBAO</v>
      </c>
      <c r="H405" s="57" t="str">
        <f>_xlfn.XLOOKUP(Tabla20[[#This Row],[cedula]],TCARRERA[CEDULA],TCARRERA[CATEGORIA DEL SERVIDOR],"")</f>
        <v/>
      </c>
      <c r="I405" s="65"/>
      <c r="J405" s="50" t="str">
        <f>IF(Tabla20[[#This Row],[CARRERA]]&lt;&gt;"",Tabla20[[#This Row],[CARRERA]],IF(Tabla20[[#This Row],[Columna1]]&lt;&gt;"",Tabla20[[#This Row],[Columna1]],""))</f>
        <v/>
      </c>
      <c r="K405" s="54" t="str">
        <f>IF(Tabla20[[#This Row],[TIPO]]="Temporales",_xlfn.XLOOKUP(Tabla20[[#This Row],[NOMBRE Y APELLIDO]],TBLFECHAS[NOMBRE Y APELLIDO],TBLFECHAS[DESDE]),"")</f>
        <v/>
      </c>
      <c r="L405" s="54" t="str">
        <f>IF(Tabla20[[#This Row],[TIPO]]="Temporales",_xlfn.XLOOKUP(Tabla20[[#This Row],[NOMBRE Y APELLIDO]],TBLFECHAS[NOMBRE Y APELLIDO],TBLFECHAS[HASTA]),"")</f>
        <v/>
      </c>
      <c r="M405" s="58">
        <v>25000</v>
      </c>
      <c r="N405" s="60">
        <v>0</v>
      </c>
      <c r="O405" s="59">
        <v>760</v>
      </c>
      <c r="P405" s="59">
        <v>717.5</v>
      </c>
      <c r="Q405" s="59">
        <f>Tabla20[[#This Row],[sbruto]]-SUM(Tabla20[[#This Row],[ISR]:[AFP]])-Tabla20[[#This Row],[sneto]]</f>
        <v>375</v>
      </c>
      <c r="R405" s="59">
        <v>23147.5</v>
      </c>
      <c r="S405" s="45" t="str">
        <f>_xlfn.XLOOKUP(Tabla20[[#This Row],[cedula]],TMODELO[Numero Documento],TMODELO[gen])</f>
        <v>M</v>
      </c>
      <c r="T405" s="49" t="str">
        <f>_xlfn.XLOOKUP(Tabla20[[#This Row],[cedula]],TMODELO[Numero Documento],TMODELO[Lugar Funciones Codigo])</f>
        <v>01.83.02.00.02</v>
      </c>
    </row>
    <row r="406" spans="1:20">
      <c r="A406" s="57" t="s">
        <v>3113</v>
      </c>
      <c r="B406" s="57" t="s">
        <v>3145</v>
      </c>
      <c r="C406" s="57" t="s">
        <v>3169</v>
      </c>
      <c r="D406" s="57" t="s">
        <v>2768</v>
      </c>
      <c r="E406" s="57" t="str">
        <f>_xlfn.XLOOKUP(Tabla20[[#This Row],[cedula]],TMODELO[Numero Documento],TMODELO[Empleado])</f>
        <v>VICTORIA DE CAMPS RODRIGUEZ</v>
      </c>
      <c r="F406" s="57" t="s">
        <v>61</v>
      </c>
      <c r="G406" s="57" t="str">
        <f>_xlfn.XLOOKUP(Tabla20[[#This Row],[cedula]],TMODELO[Numero Documento],TMODELO[Lugar Funciones])</f>
        <v>GRAN TEATRO DEL CIBAO</v>
      </c>
      <c r="H406" s="57" t="str">
        <f>_xlfn.XLOOKUP(Tabla20[[#This Row],[cedula]],TCARRERA[CEDULA],TCARRERA[CATEGORIA DEL SERVIDOR],"")</f>
        <v/>
      </c>
      <c r="I406" s="65"/>
      <c r="J406" s="50" t="str">
        <f>IF(Tabla20[[#This Row],[CARRERA]]&lt;&gt;"",Tabla20[[#This Row],[CARRERA]],IF(Tabla20[[#This Row],[Columna1]]&lt;&gt;"",Tabla20[[#This Row],[Columna1]],""))</f>
        <v/>
      </c>
      <c r="K406" s="54" t="str">
        <f>IF(Tabla20[[#This Row],[TIPO]]="Temporales",_xlfn.XLOOKUP(Tabla20[[#This Row],[NOMBRE Y APELLIDO]],TBLFECHAS[NOMBRE Y APELLIDO],TBLFECHAS[DESDE]),"")</f>
        <v/>
      </c>
      <c r="L406" s="54" t="str">
        <f>IF(Tabla20[[#This Row],[TIPO]]="Temporales",_xlfn.XLOOKUP(Tabla20[[#This Row],[NOMBRE Y APELLIDO]],TBLFECHAS[NOMBRE Y APELLIDO],TBLFECHAS[HASTA]),"")</f>
        <v/>
      </c>
      <c r="M406" s="58">
        <v>25000</v>
      </c>
      <c r="N406" s="60">
        <v>0</v>
      </c>
      <c r="O406" s="59">
        <v>760</v>
      </c>
      <c r="P406" s="59">
        <v>717.5</v>
      </c>
      <c r="Q406" s="59">
        <f>Tabla20[[#This Row],[sbruto]]-SUM(Tabla20[[#This Row],[ISR]:[AFP]])-Tabla20[[#This Row],[sneto]]</f>
        <v>1375.119999999999</v>
      </c>
      <c r="R406" s="59">
        <v>22147.38</v>
      </c>
      <c r="S406" s="45" t="str">
        <f>_xlfn.XLOOKUP(Tabla20[[#This Row],[cedula]],TMODELO[Numero Documento],TMODELO[gen])</f>
        <v>F</v>
      </c>
      <c r="T406" s="49" t="str">
        <f>_xlfn.XLOOKUP(Tabla20[[#This Row],[cedula]],TMODELO[Numero Documento],TMODELO[Lugar Funciones Codigo])</f>
        <v>01.83.02.00.02</v>
      </c>
    </row>
    <row r="407" spans="1:20">
      <c r="A407" s="57" t="s">
        <v>3113</v>
      </c>
      <c r="B407" s="57" t="s">
        <v>3145</v>
      </c>
      <c r="C407" s="57" t="s">
        <v>3169</v>
      </c>
      <c r="D407" s="57" t="s">
        <v>2763</v>
      </c>
      <c r="E407" s="57" t="str">
        <f>_xlfn.XLOOKUP(Tabla20[[#This Row],[cedula]],TMODELO[Numero Documento],TMODELO[Empleado])</f>
        <v>VERONICA ALTAGRACIA REYES MARTINEZ</v>
      </c>
      <c r="F407" s="57" t="s">
        <v>61</v>
      </c>
      <c r="G407" s="57" t="str">
        <f>_xlfn.XLOOKUP(Tabla20[[#This Row],[cedula]],TMODELO[Numero Documento],TMODELO[Lugar Funciones])</f>
        <v>GRAN TEATRO DEL CIBAO</v>
      </c>
      <c r="H407" s="57" t="str">
        <f>_xlfn.XLOOKUP(Tabla20[[#This Row],[cedula]],TCARRERA[CEDULA],TCARRERA[CATEGORIA DEL SERVIDOR],"")</f>
        <v/>
      </c>
      <c r="I407" s="65"/>
      <c r="J407" s="50" t="str">
        <f>IF(Tabla20[[#This Row],[CARRERA]]&lt;&gt;"",Tabla20[[#This Row],[CARRERA]],IF(Tabla20[[#This Row],[Columna1]]&lt;&gt;"",Tabla20[[#This Row],[Columna1]],""))</f>
        <v/>
      </c>
      <c r="K407" s="54" t="str">
        <f>IF(Tabla20[[#This Row],[TIPO]]="Temporales",_xlfn.XLOOKUP(Tabla20[[#This Row],[NOMBRE Y APELLIDO]],TBLFECHAS[NOMBRE Y APELLIDO],TBLFECHAS[DESDE]),"")</f>
        <v/>
      </c>
      <c r="L407" s="54" t="str">
        <f>IF(Tabla20[[#This Row],[TIPO]]="Temporales",_xlfn.XLOOKUP(Tabla20[[#This Row],[NOMBRE Y APELLIDO]],TBLFECHAS[NOMBRE Y APELLIDO],TBLFECHAS[HASTA]),"")</f>
        <v/>
      </c>
      <c r="M407" s="58">
        <v>25000</v>
      </c>
      <c r="N407" s="60">
        <v>0</v>
      </c>
      <c r="O407" s="59">
        <v>760</v>
      </c>
      <c r="P407" s="59">
        <v>717.5</v>
      </c>
      <c r="Q407" s="59">
        <f>Tabla20[[#This Row],[sbruto]]-SUM(Tabla20[[#This Row],[ISR]:[AFP]])-Tabla20[[#This Row],[sneto]]</f>
        <v>25</v>
      </c>
      <c r="R407" s="59">
        <v>23497.5</v>
      </c>
      <c r="S407" s="45" t="str">
        <f>_xlfn.XLOOKUP(Tabla20[[#This Row],[cedula]],TMODELO[Numero Documento],TMODELO[gen])</f>
        <v>F</v>
      </c>
      <c r="T407" s="49" t="str">
        <f>_xlfn.XLOOKUP(Tabla20[[#This Row],[cedula]],TMODELO[Numero Documento],TMODELO[Lugar Funciones Codigo])</f>
        <v>01.83.02.00.02</v>
      </c>
    </row>
    <row r="408" spans="1:20">
      <c r="A408" s="57" t="s">
        <v>3113</v>
      </c>
      <c r="B408" s="57" t="s">
        <v>3145</v>
      </c>
      <c r="C408" s="57" t="s">
        <v>3169</v>
      </c>
      <c r="D408" s="57" t="s">
        <v>2672</v>
      </c>
      <c r="E408" s="57" t="str">
        <f>_xlfn.XLOOKUP(Tabla20[[#This Row],[cedula]],TMODELO[Numero Documento],TMODELO[Empleado])</f>
        <v>HANSEL ARIAS POLONIA</v>
      </c>
      <c r="F408" s="57" t="s">
        <v>30</v>
      </c>
      <c r="G408" s="57" t="str">
        <f>_xlfn.XLOOKUP(Tabla20[[#This Row],[cedula]],TMODELO[Numero Documento],TMODELO[Lugar Funciones])</f>
        <v>GRAN TEATRO DEL CIBAO</v>
      </c>
      <c r="H408" s="57" t="str">
        <f>_xlfn.XLOOKUP(Tabla20[[#This Row],[cedula]],TCARRERA[CEDULA],TCARRERA[CATEGORIA DEL SERVIDOR],"")</f>
        <v/>
      </c>
      <c r="I408" s="65"/>
      <c r="J408" s="41" t="str">
        <f>IF(Tabla20[[#This Row],[CARRERA]]&lt;&gt;"",Tabla20[[#This Row],[CARRERA]],IF(Tabla20[[#This Row],[Columna1]]&lt;&gt;"",Tabla20[[#This Row],[Columna1]],""))</f>
        <v/>
      </c>
      <c r="K408" s="55" t="str">
        <f>IF(Tabla20[[#This Row],[TIPO]]="Temporales",_xlfn.XLOOKUP(Tabla20[[#This Row],[NOMBRE Y APELLIDO]],TBLFECHAS[NOMBRE Y APELLIDO],TBLFECHAS[DESDE]),"")</f>
        <v/>
      </c>
      <c r="L408" s="55" t="str">
        <f>IF(Tabla20[[#This Row],[TIPO]]="Temporales",_xlfn.XLOOKUP(Tabla20[[#This Row],[NOMBRE Y APELLIDO]],TBLFECHAS[NOMBRE Y APELLIDO],TBLFECHAS[HASTA]),"")</f>
        <v/>
      </c>
      <c r="M408" s="58">
        <v>25000</v>
      </c>
      <c r="N408" s="63">
        <v>0</v>
      </c>
      <c r="O408" s="59">
        <v>760</v>
      </c>
      <c r="P408" s="59">
        <v>717.5</v>
      </c>
      <c r="Q408" s="59">
        <f>Tabla20[[#This Row],[sbruto]]-SUM(Tabla20[[#This Row],[ISR]:[AFP]])-Tabla20[[#This Row],[sneto]]</f>
        <v>25</v>
      </c>
      <c r="R408" s="59">
        <v>23497.5</v>
      </c>
      <c r="S408" s="45" t="str">
        <f>_xlfn.XLOOKUP(Tabla20[[#This Row],[cedula]],TMODELO[Numero Documento],TMODELO[gen])</f>
        <v>M</v>
      </c>
      <c r="T408" s="49" t="str">
        <f>_xlfn.XLOOKUP(Tabla20[[#This Row],[cedula]],TMODELO[Numero Documento],TMODELO[Lugar Funciones Codigo])</f>
        <v>01.83.02.00.02</v>
      </c>
    </row>
    <row r="409" spans="1:20">
      <c r="A409" s="57" t="s">
        <v>3113</v>
      </c>
      <c r="B409" s="57" t="s">
        <v>3145</v>
      </c>
      <c r="C409" s="57" t="s">
        <v>3169</v>
      </c>
      <c r="D409" s="57" t="s">
        <v>2705</v>
      </c>
      <c r="E409" s="57" t="str">
        <f>_xlfn.XLOOKUP(Tabla20[[#This Row],[cedula]],TMODELO[Numero Documento],TMODELO[Empleado])</f>
        <v>JUAN PABLO FRANCO RIVAS</v>
      </c>
      <c r="F409" s="57" t="s">
        <v>135</v>
      </c>
      <c r="G409" s="57" t="str">
        <f>_xlfn.XLOOKUP(Tabla20[[#This Row],[cedula]],TMODELO[Numero Documento],TMODELO[Lugar Funciones])</f>
        <v>GRAN TEATRO DEL CIBAO</v>
      </c>
      <c r="H409" s="57" t="str">
        <f>_xlfn.XLOOKUP(Tabla20[[#This Row],[cedula]],TCARRERA[CEDULA],TCARRERA[CATEGORIA DEL SERVIDOR],"")</f>
        <v/>
      </c>
      <c r="I409" s="65"/>
      <c r="J409" s="41" t="str">
        <f>IF(Tabla20[[#This Row],[CARRERA]]&lt;&gt;"",Tabla20[[#This Row],[CARRERA]],IF(Tabla20[[#This Row],[Columna1]]&lt;&gt;"",Tabla20[[#This Row],[Columna1]],""))</f>
        <v/>
      </c>
      <c r="K409" s="55" t="str">
        <f>IF(Tabla20[[#This Row],[TIPO]]="Temporales",_xlfn.XLOOKUP(Tabla20[[#This Row],[NOMBRE Y APELLIDO]],TBLFECHAS[NOMBRE Y APELLIDO],TBLFECHAS[DESDE]),"")</f>
        <v/>
      </c>
      <c r="L409" s="55" t="str">
        <f>IF(Tabla20[[#This Row],[TIPO]]="Temporales",_xlfn.XLOOKUP(Tabla20[[#This Row],[NOMBRE Y APELLIDO]],TBLFECHAS[NOMBRE Y APELLIDO],TBLFECHAS[HASTA]),"")</f>
        <v/>
      </c>
      <c r="M409" s="58">
        <v>24000</v>
      </c>
      <c r="N409" s="62">
        <v>0</v>
      </c>
      <c r="O409" s="59">
        <v>729.6</v>
      </c>
      <c r="P409" s="59">
        <v>688.8</v>
      </c>
      <c r="Q409" s="59">
        <f>Tabla20[[#This Row],[sbruto]]-SUM(Tabla20[[#This Row],[ISR]:[AFP]])-Tabla20[[#This Row],[sneto]]</f>
        <v>25</v>
      </c>
      <c r="R409" s="59">
        <v>22556.6</v>
      </c>
      <c r="S409" s="45" t="str">
        <f>_xlfn.XLOOKUP(Tabla20[[#This Row],[cedula]],TMODELO[Numero Documento],TMODELO[gen])</f>
        <v>M</v>
      </c>
      <c r="T409" s="49" t="str">
        <f>_xlfn.XLOOKUP(Tabla20[[#This Row],[cedula]],TMODELO[Numero Documento],TMODELO[Lugar Funciones Codigo])</f>
        <v>01.83.02.00.02</v>
      </c>
    </row>
    <row r="410" spans="1:20">
      <c r="A410" s="57" t="s">
        <v>3113</v>
      </c>
      <c r="B410" s="57" t="s">
        <v>3145</v>
      </c>
      <c r="C410" s="57" t="s">
        <v>3169</v>
      </c>
      <c r="D410" s="57" t="s">
        <v>2755</v>
      </c>
      <c r="E410" s="57" t="str">
        <f>_xlfn.XLOOKUP(Tabla20[[#This Row],[cedula]],TMODELO[Numero Documento],TMODELO[Empleado])</f>
        <v>ROSARIO YESENIA TAVARES ESPINAL</v>
      </c>
      <c r="F410" s="57" t="s">
        <v>541</v>
      </c>
      <c r="G410" s="57" t="str">
        <f>_xlfn.XLOOKUP(Tabla20[[#This Row],[cedula]],TMODELO[Numero Documento],TMODELO[Lugar Funciones])</f>
        <v>GRAN TEATRO DEL CIBAO</v>
      </c>
      <c r="H410" s="57" t="str">
        <f>_xlfn.XLOOKUP(Tabla20[[#This Row],[cedula]],TCARRERA[CEDULA],TCARRERA[CATEGORIA DEL SERVIDOR],"")</f>
        <v/>
      </c>
      <c r="I410" s="65"/>
      <c r="J410" s="41" t="str">
        <f>IF(Tabla20[[#This Row],[CARRERA]]&lt;&gt;"",Tabla20[[#This Row],[CARRERA]],IF(Tabla20[[#This Row],[Columna1]]&lt;&gt;"",Tabla20[[#This Row],[Columna1]],""))</f>
        <v/>
      </c>
      <c r="K410" s="55" t="str">
        <f>IF(Tabla20[[#This Row],[TIPO]]="Temporales",_xlfn.XLOOKUP(Tabla20[[#This Row],[NOMBRE Y APELLIDO]],TBLFECHAS[NOMBRE Y APELLIDO],TBLFECHAS[DESDE]),"")</f>
        <v/>
      </c>
      <c r="L410" s="55" t="str">
        <f>IF(Tabla20[[#This Row],[TIPO]]="Temporales",_xlfn.XLOOKUP(Tabla20[[#This Row],[NOMBRE Y APELLIDO]],TBLFECHAS[NOMBRE Y APELLIDO],TBLFECHAS[HASTA]),"")</f>
        <v/>
      </c>
      <c r="M410" s="58">
        <v>22000</v>
      </c>
      <c r="N410" s="60">
        <v>0</v>
      </c>
      <c r="O410" s="59">
        <v>668.8</v>
      </c>
      <c r="P410" s="59">
        <v>631.4</v>
      </c>
      <c r="Q410" s="59">
        <f>Tabla20[[#This Row],[sbruto]]-SUM(Tabla20[[#This Row],[ISR]:[AFP]])-Tabla20[[#This Row],[sneto]]</f>
        <v>25</v>
      </c>
      <c r="R410" s="59">
        <v>20674.8</v>
      </c>
      <c r="S410" s="45" t="str">
        <f>_xlfn.XLOOKUP(Tabla20[[#This Row],[cedula]],TMODELO[Numero Documento],TMODELO[gen])</f>
        <v>F</v>
      </c>
      <c r="T410" s="49" t="str">
        <f>_xlfn.XLOOKUP(Tabla20[[#This Row],[cedula]],TMODELO[Numero Documento],TMODELO[Lugar Funciones Codigo])</f>
        <v>01.83.02.00.02</v>
      </c>
    </row>
    <row r="411" spans="1:20">
      <c r="A411" s="57" t="s">
        <v>3113</v>
      </c>
      <c r="B411" s="57" t="s">
        <v>3145</v>
      </c>
      <c r="C411" s="57" t="s">
        <v>3169</v>
      </c>
      <c r="D411" s="57" t="s">
        <v>2591</v>
      </c>
      <c r="E411" s="57" t="str">
        <f>_xlfn.XLOOKUP(Tabla20[[#This Row],[cedula]],TMODELO[Numero Documento],TMODELO[Empleado])</f>
        <v>ADA YRIS NUÑEZ VASQUEZ</v>
      </c>
      <c r="F411" s="57" t="s">
        <v>61</v>
      </c>
      <c r="G411" s="57" t="str">
        <f>_xlfn.XLOOKUP(Tabla20[[#This Row],[cedula]],TMODELO[Numero Documento],TMODELO[Lugar Funciones])</f>
        <v>GRAN TEATRO DEL CIBAO</v>
      </c>
      <c r="H411" s="57" t="str">
        <f>_xlfn.XLOOKUP(Tabla20[[#This Row],[cedula]],TCARRERA[CEDULA],TCARRERA[CATEGORIA DEL SERVIDOR],"")</f>
        <v/>
      </c>
      <c r="I411" s="65"/>
      <c r="J411" s="41" t="str">
        <f>IF(Tabla20[[#This Row],[CARRERA]]&lt;&gt;"",Tabla20[[#This Row],[CARRERA]],IF(Tabla20[[#This Row],[Columna1]]&lt;&gt;"",Tabla20[[#This Row],[Columna1]],""))</f>
        <v/>
      </c>
      <c r="K411" s="55" t="str">
        <f>IF(Tabla20[[#This Row],[TIPO]]="Temporales",_xlfn.XLOOKUP(Tabla20[[#This Row],[NOMBRE Y APELLIDO]],TBLFECHAS[NOMBRE Y APELLIDO],TBLFECHAS[DESDE]),"")</f>
        <v/>
      </c>
      <c r="L411" s="55" t="str">
        <f>IF(Tabla20[[#This Row],[TIPO]]="Temporales",_xlfn.XLOOKUP(Tabla20[[#This Row],[NOMBRE Y APELLIDO]],TBLFECHAS[NOMBRE Y APELLIDO],TBLFECHAS[HASTA]),"")</f>
        <v/>
      </c>
      <c r="M411" s="58">
        <v>22000</v>
      </c>
      <c r="N411" s="60">
        <v>0</v>
      </c>
      <c r="O411" s="59">
        <v>668.8</v>
      </c>
      <c r="P411" s="59">
        <v>631.4</v>
      </c>
      <c r="Q411" s="59">
        <f>Tabla20[[#This Row],[sbruto]]-SUM(Tabla20[[#This Row],[ISR]:[AFP]])-Tabla20[[#This Row],[sneto]]</f>
        <v>625</v>
      </c>
      <c r="R411" s="59">
        <v>20074.8</v>
      </c>
      <c r="S411" s="48" t="str">
        <f>_xlfn.XLOOKUP(Tabla20[[#This Row],[cedula]],TMODELO[Numero Documento],TMODELO[gen])</f>
        <v>F</v>
      </c>
      <c r="T411" s="49" t="str">
        <f>_xlfn.XLOOKUP(Tabla20[[#This Row],[cedula]],TMODELO[Numero Documento],TMODELO[Lugar Funciones Codigo])</f>
        <v>01.83.02.00.02</v>
      </c>
    </row>
    <row r="412" spans="1:20">
      <c r="A412" s="57" t="s">
        <v>3113</v>
      </c>
      <c r="B412" s="57" t="s">
        <v>3145</v>
      </c>
      <c r="C412" s="57" t="s">
        <v>3169</v>
      </c>
      <c r="D412" s="57" t="s">
        <v>2719</v>
      </c>
      <c r="E412" s="57" t="str">
        <f>_xlfn.XLOOKUP(Tabla20[[#This Row],[cedula]],TMODELO[Numero Documento],TMODELO[Empleado])</f>
        <v>LUCIA DEL CARMEN GARCIA PLACENCIA</v>
      </c>
      <c r="F412" s="57" t="s">
        <v>490</v>
      </c>
      <c r="G412" s="57" t="str">
        <f>_xlfn.XLOOKUP(Tabla20[[#This Row],[cedula]],TMODELO[Numero Documento],TMODELO[Lugar Funciones])</f>
        <v>GRAN TEATRO DEL CIBAO</v>
      </c>
      <c r="H412" s="57" t="str">
        <f>_xlfn.XLOOKUP(Tabla20[[#This Row],[cedula]],TCARRERA[CEDULA],TCARRERA[CATEGORIA DEL SERVIDOR],"")</f>
        <v/>
      </c>
      <c r="I412" s="65"/>
      <c r="J412" s="50" t="str">
        <f>IF(Tabla20[[#This Row],[CARRERA]]&lt;&gt;"",Tabla20[[#This Row],[CARRERA]],IF(Tabla20[[#This Row],[Columna1]]&lt;&gt;"",Tabla20[[#This Row],[Columna1]],""))</f>
        <v/>
      </c>
      <c r="K412" s="54" t="str">
        <f>IF(Tabla20[[#This Row],[TIPO]]="Temporales",_xlfn.XLOOKUP(Tabla20[[#This Row],[NOMBRE Y APELLIDO]],TBLFECHAS[NOMBRE Y APELLIDO],TBLFECHAS[DESDE]),"")</f>
        <v/>
      </c>
      <c r="L412" s="54" t="str">
        <f>IF(Tabla20[[#This Row],[TIPO]]="Temporales",_xlfn.XLOOKUP(Tabla20[[#This Row],[NOMBRE Y APELLIDO]],TBLFECHAS[NOMBRE Y APELLIDO],TBLFECHAS[HASTA]),"")</f>
        <v/>
      </c>
      <c r="M412" s="58">
        <v>22000</v>
      </c>
      <c r="N412" s="60">
        <v>0</v>
      </c>
      <c r="O412" s="59">
        <v>668.8</v>
      </c>
      <c r="P412" s="59">
        <v>631.4</v>
      </c>
      <c r="Q412" s="59">
        <f>Tabla20[[#This Row],[sbruto]]-SUM(Tabla20[[#This Row],[ISR]:[AFP]])-Tabla20[[#This Row],[sneto]]</f>
        <v>1375.119999999999</v>
      </c>
      <c r="R412" s="59">
        <v>19324.68</v>
      </c>
      <c r="S412" s="45" t="str">
        <f>_xlfn.XLOOKUP(Tabla20[[#This Row],[cedula]],TMODELO[Numero Documento],TMODELO[gen])</f>
        <v>F</v>
      </c>
      <c r="T412" s="49" t="str">
        <f>_xlfn.XLOOKUP(Tabla20[[#This Row],[cedula]],TMODELO[Numero Documento],TMODELO[Lugar Funciones Codigo])</f>
        <v>01.83.02.00.02</v>
      </c>
    </row>
    <row r="413" spans="1:20">
      <c r="A413" s="57" t="s">
        <v>3113</v>
      </c>
      <c r="B413" s="57" t="s">
        <v>3145</v>
      </c>
      <c r="C413" s="57" t="s">
        <v>3169</v>
      </c>
      <c r="D413" s="57" t="s">
        <v>2706</v>
      </c>
      <c r="E413" s="57" t="str">
        <f>_xlfn.XLOOKUP(Tabla20[[#This Row],[cedula]],TMODELO[Numero Documento],TMODELO[Empleado])</f>
        <v>JULIA MARIA ROSARIO</v>
      </c>
      <c r="F413" s="57" t="s">
        <v>61</v>
      </c>
      <c r="G413" s="57" t="str">
        <f>_xlfn.XLOOKUP(Tabla20[[#This Row],[cedula]],TMODELO[Numero Documento],TMODELO[Lugar Funciones])</f>
        <v>GRAN TEATRO DEL CIBAO</v>
      </c>
      <c r="H413" s="57" t="str">
        <f>_xlfn.XLOOKUP(Tabla20[[#This Row],[cedula]],TCARRERA[CEDULA],TCARRERA[CATEGORIA DEL SERVIDOR],"")</f>
        <v/>
      </c>
      <c r="I413" s="65"/>
      <c r="J413" s="41" t="str">
        <f>IF(Tabla20[[#This Row],[CARRERA]]&lt;&gt;"",Tabla20[[#This Row],[CARRERA]],IF(Tabla20[[#This Row],[Columna1]]&lt;&gt;"",Tabla20[[#This Row],[Columna1]],""))</f>
        <v/>
      </c>
      <c r="K413" s="55" t="str">
        <f>IF(Tabla20[[#This Row],[TIPO]]="Temporales",_xlfn.XLOOKUP(Tabla20[[#This Row],[NOMBRE Y APELLIDO]],TBLFECHAS[NOMBRE Y APELLIDO],TBLFECHAS[DESDE]),"")</f>
        <v/>
      </c>
      <c r="L413" s="55" t="str">
        <f>IF(Tabla20[[#This Row],[TIPO]]="Temporales",_xlfn.XLOOKUP(Tabla20[[#This Row],[NOMBRE Y APELLIDO]],TBLFECHAS[NOMBRE Y APELLIDO],TBLFECHAS[HASTA]),"")</f>
        <v/>
      </c>
      <c r="M413" s="58">
        <v>22000</v>
      </c>
      <c r="N413" s="63">
        <v>0</v>
      </c>
      <c r="O413" s="59">
        <v>668.8</v>
      </c>
      <c r="P413" s="59">
        <v>631.4</v>
      </c>
      <c r="Q413" s="59">
        <f>Tabla20[[#This Row],[sbruto]]-SUM(Tabla20[[#This Row],[ISR]:[AFP]])-Tabla20[[#This Row],[sneto]]</f>
        <v>325</v>
      </c>
      <c r="R413" s="59">
        <v>20374.8</v>
      </c>
      <c r="S413" s="45" t="str">
        <f>_xlfn.XLOOKUP(Tabla20[[#This Row],[cedula]],TMODELO[Numero Documento],TMODELO[gen])</f>
        <v>M</v>
      </c>
      <c r="T413" s="49" t="str">
        <f>_xlfn.XLOOKUP(Tabla20[[#This Row],[cedula]],TMODELO[Numero Documento],TMODELO[Lugar Funciones Codigo])</f>
        <v>01.83.02.00.02</v>
      </c>
    </row>
    <row r="414" spans="1:20">
      <c r="A414" s="57" t="s">
        <v>3113</v>
      </c>
      <c r="B414" s="57" t="s">
        <v>3145</v>
      </c>
      <c r="C414" s="57" t="s">
        <v>3169</v>
      </c>
      <c r="D414" s="57" t="s">
        <v>2770</v>
      </c>
      <c r="E414" s="57" t="str">
        <f>_xlfn.XLOOKUP(Tabla20[[#This Row],[cedula]],TMODELO[Numero Documento],TMODELO[Empleado])</f>
        <v>WANDELIN CLARINE PEÑA PEÑA</v>
      </c>
      <c r="F414" s="57" t="s">
        <v>61</v>
      </c>
      <c r="G414" s="57" t="str">
        <f>_xlfn.XLOOKUP(Tabla20[[#This Row],[cedula]],TMODELO[Numero Documento],TMODELO[Lugar Funciones])</f>
        <v>GRAN TEATRO DEL CIBAO</v>
      </c>
      <c r="H414" s="57" t="str">
        <f>_xlfn.XLOOKUP(Tabla20[[#This Row],[cedula]],TCARRERA[CEDULA],TCARRERA[CATEGORIA DEL SERVIDOR],"")</f>
        <v/>
      </c>
      <c r="I414" s="65"/>
      <c r="J414" s="41" t="str">
        <f>IF(Tabla20[[#This Row],[CARRERA]]&lt;&gt;"",Tabla20[[#This Row],[CARRERA]],IF(Tabla20[[#This Row],[Columna1]]&lt;&gt;"",Tabla20[[#This Row],[Columna1]],""))</f>
        <v/>
      </c>
      <c r="K414" s="55" t="str">
        <f>IF(Tabla20[[#This Row],[TIPO]]="Temporales",_xlfn.XLOOKUP(Tabla20[[#This Row],[NOMBRE Y APELLIDO]],TBLFECHAS[NOMBRE Y APELLIDO],TBLFECHAS[DESDE]),"")</f>
        <v/>
      </c>
      <c r="L414" s="55" t="str">
        <f>IF(Tabla20[[#This Row],[TIPO]]="Temporales",_xlfn.XLOOKUP(Tabla20[[#This Row],[NOMBRE Y APELLIDO]],TBLFECHAS[NOMBRE Y APELLIDO],TBLFECHAS[HASTA]),"")</f>
        <v/>
      </c>
      <c r="M414" s="58">
        <v>22000</v>
      </c>
      <c r="N414" s="63">
        <v>0</v>
      </c>
      <c r="O414" s="59">
        <v>668.8</v>
      </c>
      <c r="P414" s="59">
        <v>631.4</v>
      </c>
      <c r="Q414" s="59">
        <f>Tabla20[[#This Row],[sbruto]]-SUM(Tabla20[[#This Row],[ISR]:[AFP]])-Tabla20[[#This Row],[sneto]]</f>
        <v>25</v>
      </c>
      <c r="R414" s="59">
        <v>20674.8</v>
      </c>
      <c r="S414" s="45" t="str">
        <f>_xlfn.XLOOKUP(Tabla20[[#This Row],[cedula]],TMODELO[Numero Documento],TMODELO[gen])</f>
        <v>F</v>
      </c>
      <c r="T414" s="49" t="str">
        <f>_xlfn.XLOOKUP(Tabla20[[#This Row],[cedula]],TMODELO[Numero Documento],TMODELO[Lugar Funciones Codigo])</f>
        <v>01.83.02.00.02</v>
      </c>
    </row>
    <row r="415" spans="1:20">
      <c r="A415" s="57" t="s">
        <v>3113</v>
      </c>
      <c r="B415" s="57" t="s">
        <v>3145</v>
      </c>
      <c r="C415" s="57" t="s">
        <v>3169</v>
      </c>
      <c r="D415" s="57" t="s">
        <v>2781</v>
      </c>
      <c r="E415" s="57" t="str">
        <f>_xlfn.XLOOKUP(Tabla20[[#This Row],[cedula]],TMODELO[Numero Documento],TMODELO[Empleado])</f>
        <v>ZARA EMILIA MARRERO BENCOSME</v>
      </c>
      <c r="F415" s="57" t="s">
        <v>55</v>
      </c>
      <c r="G415" s="57" t="str">
        <f>_xlfn.XLOOKUP(Tabla20[[#This Row],[cedula]],TMODELO[Numero Documento],TMODELO[Lugar Funciones])</f>
        <v>GRAN TEATRO DEL CIBAO</v>
      </c>
      <c r="H415" s="57" t="str">
        <f>_xlfn.XLOOKUP(Tabla20[[#This Row],[cedula]],TCARRERA[CEDULA],TCARRERA[CATEGORIA DEL SERVIDOR],"")</f>
        <v/>
      </c>
      <c r="I415" s="65"/>
      <c r="J415" s="50" t="str">
        <f>IF(Tabla20[[#This Row],[CARRERA]]&lt;&gt;"",Tabla20[[#This Row],[CARRERA]],IF(Tabla20[[#This Row],[Columna1]]&lt;&gt;"",Tabla20[[#This Row],[Columna1]],""))</f>
        <v/>
      </c>
      <c r="K415" s="54" t="str">
        <f>IF(Tabla20[[#This Row],[TIPO]]="Temporales",_xlfn.XLOOKUP(Tabla20[[#This Row],[NOMBRE Y APELLIDO]],TBLFECHAS[NOMBRE Y APELLIDO],TBLFECHAS[DESDE]),"")</f>
        <v/>
      </c>
      <c r="L415" s="54" t="str">
        <f>IF(Tabla20[[#This Row],[TIPO]]="Temporales",_xlfn.XLOOKUP(Tabla20[[#This Row],[NOMBRE Y APELLIDO]],TBLFECHAS[NOMBRE Y APELLIDO],TBLFECHAS[HASTA]),"")</f>
        <v/>
      </c>
      <c r="M415" s="58">
        <v>20000</v>
      </c>
      <c r="N415" s="60">
        <v>0</v>
      </c>
      <c r="O415" s="59">
        <v>608</v>
      </c>
      <c r="P415" s="59">
        <v>574</v>
      </c>
      <c r="Q415" s="59">
        <f>Tabla20[[#This Row],[sbruto]]-SUM(Tabla20[[#This Row],[ISR]:[AFP]])-Tabla20[[#This Row],[sneto]]</f>
        <v>25</v>
      </c>
      <c r="R415" s="59">
        <v>18793</v>
      </c>
      <c r="S415" s="49" t="str">
        <f>_xlfn.XLOOKUP(Tabla20[[#This Row],[cedula]],TMODELO[Numero Documento],TMODELO[gen])</f>
        <v>F</v>
      </c>
      <c r="T415" s="49" t="str">
        <f>_xlfn.XLOOKUP(Tabla20[[#This Row],[cedula]],TMODELO[Numero Documento],TMODELO[Lugar Funciones Codigo])</f>
        <v>01.83.02.00.02</v>
      </c>
    </row>
    <row r="416" spans="1:20">
      <c r="A416" s="57" t="s">
        <v>3113</v>
      </c>
      <c r="B416" s="57" t="s">
        <v>3145</v>
      </c>
      <c r="C416" s="57" t="s">
        <v>3169</v>
      </c>
      <c r="D416" s="57" t="s">
        <v>2713</v>
      </c>
      <c r="E416" s="57" t="str">
        <f>_xlfn.XLOOKUP(Tabla20[[#This Row],[cedula]],TMODELO[Numero Documento],TMODELO[Empleado])</f>
        <v>LEAH MEZRAHI JIMENEZ</v>
      </c>
      <c r="F416" s="57" t="s">
        <v>61</v>
      </c>
      <c r="G416" s="57" t="str">
        <f>_xlfn.XLOOKUP(Tabla20[[#This Row],[cedula]],TMODELO[Numero Documento],TMODELO[Lugar Funciones])</f>
        <v>GRAN TEATRO DEL CIBAO</v>
      </c>
      <c r="H416" s="57" t="str">
        <f>_xlfn.XLOOKUP(Tabla20[[#This Row],[cedula]],TCARRERA[CEDULA],TCARRERA[CATEGORIA DEL SERVIDOR],"")</f>
        <v/>
      </c>
      <c r="I416" s="65"/>
      <c r="J416" s="41" t="str">
        <f>IF(Tabla20[[#This Row],[CARRERA]]&lt;&gt;"",Tabla20[[#This Row],[CARRERA]],IF(Tabla20[[#This Row],[Columna1]]&lt;&gt;"",Tabla20[[#This Row],[Columna1]],""))</f>
        <v/>
      </c>
      <c r="K416" s="55" t="str">
        <f>IF(Tabla20[[#This Row],[TIPO]]="Temporales",_xlfn.XLOOKUP(Tabla20[[#This Row],[NOMBRE Y APELLIDO]],TBLFECHAS[NOMBRE Y APELLIDO],TBLFECHAS[DESDE]),"")</f>
        <v/>
      </c>
      <c r="L416" s="55" t="str">
        <f>IF(Tabla20[[#This Row],[TIPO]]="Temporales",_xlfn.XLOOKUP(Tabla20[[#This Row],[NOMBRE Y APELLIDO]],TBLFECHAS[NOMBRE Y APELLIDO],TBLFECHAS[HASTA]),"")</f>
        <v/>
      </c>
      <c r="M416" s="58">
        <v>20000</v>
      </c>
      <c r="N416" s="63">
        <v>0</v>
      </c>
      <c r="O416" s="59">
        <v>608</v>
      </c>
      <c r="P416" s="59">
        <v>574</v>
      </c>
      <c r="Q416" s="59">
        <f>Tabla20[[#This Row],[sbruto]]-SUM(Tabla20[[#This Row],[ISR]:[AFP]])-Tabla20[[#This Row],[sneto]]</f>
        <v>25</v>
      </c>
      <c r="R416" s="59">
        <v>18793</v>
      </c>
      <c r="S416" s="45" t="str">
        <f>_xlfn.XLOOKUP(Tabla20[[#This Row],[cedula]],TMODELO[Numero Documento],TMODELO[gen])</f>
        <v>F</v>
      </c>
      <c r="T416" s="49" t="str">
        <f>_xlfn.XLOOKUP(Tabla20[[#This Row],[cedula]],TMODELO[Numero Documento],TMODELO[Lugar Funciones Codigo])</f>
        <v>01.83.02.00.02</v>
      </c>
    </row>
    <row r="417" spans="1:20">
      <c r="A417" s="57" t="s">
        <v>3113</v>
      </c>
      <c r="B417" s="57" t="s">
        <v>3145</v>
      </c>
      <c r="C417" s="57" t="s">
        <v>3169</v>
      </c>
      <c r="D417" s="57" t="s">
        <v>2606</v>
      </c>
      <c r="E417" s="57" t="str">
        <f>_xlfn.XLOOKUP(Tabla20[[#This Row],[cedula]],TMODELO[Numero Documento],TMODELO[Empleado])</f>
        <v>ANTONIO HERNANDEZ MORENO</v>
      </c>
      <c r="F417" s="57" t="s">
        <v>481</v>
      </c>
      <c r="G417" s="57" t="str">
        <f>_xlfn.XLOOKUP(Tabla20[[#This Row],[cedula]],TMODELO[Numero Documento],TMODELO[Lugar Funciones])</f>
        <v>GRAN TEATRO DEL CIBAO</v>
      </c>
      <c r="H417" s="57" t="str">
        <f>_xlfn.XLOOKUP(Tabla20[[#This Row],[cedula]],TCARRERA[CEDULA],TCARRERA[CATEGORIA DEL SERVIDOR],"")</f>
        <v/>
      </c>
      <c r="I417" s="65"/>
      <c r="J417" s="50" t="str">
        <f>IF(Tabla20[[#This Row],[CARRERA]]&lt;&gt;"",Tabla20[[#This Row],[CARRERA]],IF(Tabla20[[#This Row],[Columna1]]&lt;&gt;"",Tabla20[[#This Row],[Columna1]],""))</f>
        <v/>
      </c>
      <c r="K417" s="54" t="str">
        <f>IF(Tabla20[[#This Row],[TIPO]]="Temporales",_xlfn.XLOOKUP(Tabla20[[#This Row],[NOMBRE Y APELLIDO]],TBLFECHAS[NOMBRE Y APELLIDO],TBLFECHAS[DESDE]),"")</f>
        <v/>
      </c>
      <c r="L417" s="54" t="str">
        <f>IF(Tabla20[[#This Row],[TIPO]]="Temporales",_xlfn.XLOOKUP(Tabla20[[#This Row],[NOMBRE Y APELLIDO]],TBLFECHAS[NOMBRE Y APELLIDO],TBLFECHAS[HASTA]),"")</f>
        <v/>
      </c>
      <c r="M417" s="58">
        <v>18000</v>
      </c>
      <c r="N417" s="60">
        <v>0</v>
      </c>
      <c r="O417" s="59">
        <v>547.20000000000005</v>
      </c>
      <c r="P417" s="59">
        <v>516.6</v>
      </c>
      <c r="Q417" s="59">
        <f>Tabla20[[#This Row],[sbruto]]-SUM(Tabla20[[#This Row],[ISR]:[AFP]])-Tabla20[[#This Row],[sneto]]</f>
        <v>325</v>
      </c>
      <c r="R417" s="59">
        <v>16611.2</v>
      </c>
      <c r="S417" s="49" t="str">
        <f>_xlfn.XLOOKUP(Tabla20[[#This Row],[cedula]],TMODELO[Numero Documento],TMODELO[gen])</f>
        <v>M</v>
      </c>
      <c r="T417" s="49" t="str">
        <f>_xlfn.XLOOKUP(Tabla20[[#This Row],[cedula]],TMODELO[Numero Documento],TMODELO[Lugar Funciones Codigo])</f>
        <v>01.83.02.00.02</v>
      </c>
    </row>
    <row r="418" spans="1:20">
      <c r="A418" s="57" t="s">
        <v>3113</v>
      </c>
      <c r="B418" s="57" t="s">
        <v>3145</v>
      </c>
      <c r="C418" s="57" t="s">
        <v>3169</v>
      </c>
      <c r="D418" s="57" t="s">
        <v>2746</v>
      </c>
      <c r="E418" s="57" t="str">
        <f>_xlfn.XLOOKUP(Tabla20[[#This Row],[cedula]],TMODELO[Numero Documento],TMODELO[Empleado])</f>
        <v>RAFAELA FRANCO</v>
      </c>
      <c r="F418" s="57" t="s">
        <v>8</v>
      </c>
      <c r="G418" s="57" t="str">
        <f>_xlfn.XLOOKUP(Tabla20[[#This Row],[cedula]],TMODELO[Numero Documento],TMODELO[Lugar Funciones])</f>
        <v>GRAN TEATRO DEL CIBAO</v>
      </c>
      <c r="H418" s="57" t="str">
        <f>_xlfn.XLOOKUP(Tabla20[[#This Row],[cedula]],TCARRERA[CEDULA],TCARRERA[CATEGORIA DEL SERVIDOR],"")</f>
        <v/>
      </c>
      <c r="I418" s="65"/>
      <c r="J418" s="41" t="str">
        <f>IF(Tabla20[[#This Row],[CARRERA]]&lt;&gt;"",Tabla20[[#This Row],[CARRERA]],IF(Tabla20[[#This Row],[Columna1]]&lt;&gt;"",Tabla20[[#This Row],[Columna1]],""))</f>
        <v/>
      </c>
      <c r="K418" s="55" t="str">
        <f>IF(Tabla20[[#This Row],[TIPO]]="Temporales",_xlfn.XLOOKUP(Tabla20[[#This Row],[NOMBRE Y APELLIDO]],TBLFECHAS[NOMBRE Y APELLIDO],TBLFECHAS[DESDE]),"")</f>
        <v/>
      </c>
      <c r="L418" s="55" t="str">
        <f>IF(Tabla20[[#This Row],[TIPO]]="Temporales",_xlfn.XLOOKUP(Tabla20[[#This Row],[NOMBRE Y APELLIDO]],TBLFECHAS[NOMBRE Y APELLIDO],TBLFECHAS[HASTA]),"")</f>
        <v/>
      </c>
      <c r="M418" s="58">
        <v>15000</v>
      </c>
      <c r="N418" s="59">
        <v>0</v>
      </c>
      <c r="O418" s="59">
        <v>456</v>
      </c>
      <c r="P418" s="59">
        <v>430.5</v>
      </c>
      <c r="Q418" s="59">
        <f>Tabla20[[#This Row],[sbruto]]-SUM(Tabla20[[#This Row],[ISR]:[AFP]])-Tabla20[[#This Row],[sneto]]</f>
        <v>25</v>
      </c>
      <c r="R418" s="59">
        <v>14088.5</v>
      </c>
      <c r="S418" s="45" t="str">
        <f>_xlfn.XLOOKUP(Tabla20[[#This Row],[cedula]],TMODELO[Numero Documento],TMODELO[gen])</f>
        <v>F</v>
      </c>
      <c r="T418" s="49" t="str">
        <f>_xlfn.XLOOKUP(Tabla20[[#This Row],[cedula]],TMODELO[Numero Documento],TMODELO[Lugar Funciones Codigo])</f>
        <v>01.83.02.00.02</v>
      </c>
    </row>
    <row r="419" spans="1:20">
      <c r="A419" s="57" t="s">
        <v>3113</v>
      </c>
      <c r="B419" s="57" t="s">
        <v>3145</v>
      </c>
      <c r="C419" s="57" t="s">
        <v>3169</v>
      </c>
      <c r="D419" s="57" t="s">
        <v>2720</v>
      </c>
      <c r="E419" s="57" t="str">
        <f>_xlfn.XLOOKUP(Tabla20[[#This Row],[cedula]],TMODELO[Numero Documento],TMODELO[Empleado])</f>
        <v>LUCIA HIRALDO</v>
      </c>
      <c r="F419" s="57" t="s">
        <v>8</v>
      </c>
      <c r="G419" s="57" t="str">
        <f>_xlfn.XLOOKUP(Tabla20[[#This Row],[cedula]],TMODELO[Numero Documento],TMODELO[Lugar Funciones])</f>
        <v>GRAN TEATRO DEL CIBAO</v>
      </c>
      <c r="H419" s="57" t="str">
        <f>_xlfn.XLOOKUP(Tabla20[[#This Row],[cedula]],TCARRERA[CEDULA],TCARRERA[CATEGORIA DEL SERVIDOR],"")</f>
        <v/>
      </c>
      <c r="I419" s="65"/>
      <c r="J419" s="41" t="str">
        <f>IF(Tabla20[[#This Row],[CARRERA]]&lt;&gt;"",Tabla20[[#This Row],[CARRERA]],IF(Tabla20[[#This Row],[Columna1]]&lt;&gt;"",Tabla20[[#This Row],[Columna1]],""))</f>
        <v/>
      </c>
      <c r="K419" s="55" t="str">
        <f>IF(Tabla20[[#This Row],[TIPO]]="Temporales",_xlfn.XLOOKUP(Tabla20[[#This Row],[NOMBRE Y APELLIDO]],TBLFECHAS[NOMBRE Y APELLIDO],TBLFECHAS[DESDE]),"")</f>
        <v/>
      </c>
      <c r="L419" s="55" t="str">
        <f>IF(Tabla20[[#This Row],[TIPO]]="Temporales",_xlfn.XLOOKUP(Tabla20[[#This Row],[NOMBRE Y APELLIDO]],TBLFECHAS[NOMBRE Y APELLIDO],TBLFECHAS[HASTA]),"")</f>
        <v/>
      </c>
      <c r="M419" s="58">
        <v>15000</v>
      </c>
      <c r="N419" s="60">
        <v>0</v>
      </c>
      <c r="O419" s="59">
        <v>456</v>
      </c>
      <c r="P419" s="59">
        <v>430.5</v>
      </c>
      <c r="Q419" s="59">
        <f>Tabla20[[#This Row],[sbruto]]-SUM(Tabla20[[#This Row],[ISR]:[AFP]])-Tabla20[[#This Row],[sneto]]</f>
        <v>325</v>
      </c>
      <c r="R419" s="59">
        <v>13788.5</v>
      </c>
      <c r="S419" s="45" t="str">
        <f>_xlfn.XLOOKUP(Tabla20[[#This Row],[cedula]],TMODELO[Numero Documento],TMODELO[gen])</f>
        <v>F</v>
      </c>
      <c r="T419" s="49" t="str">
        <f>_xlfn.XLOOKUP(Tabla20[[#This Row],[cedula]],TMODELO[Numero Documento],TMODELO[Lugar Funciones Codigo])</f>
        <v>01.83.02.00.02</v>
      </c>
    </row>
    <row r="420" spans="1:20">
      <c r="A420" s="57" t="s">
        <v>3113</v>
      </c>
      <c r="B420" s="57" t="s">
        <v>3145</v>
      </c>
      <c r="C420" s="57" t="s">
        <v>3169</v>
      </c>
      <c r="D420" s="57" t="s">
        <v>2662</v>
      </c>
      <c r="E420" s="57" t="str">
        <f>_xlfn.XLOOKUP(Tabla20[[#This Row],[cedula]],TMODELO[Numero Documento],TMODELO[Empleado])</f>
        <v>GERARDO GONZALEZ CARABALLO</v>
      </c>
      <c r="F420" s="57" t="s">
        <v>750</v>
      </c>
      <c r="G420" s="57" t="str">
        <f>_xlfn.XLOOKUP(Tabla20[[#This Row],[cedula]],TMODELO[Numero Documento],TMODELO[Lugar Funciones])</f>
        <v>GRAN TEATRO DEL CIBAO</v>
      </c>
      <c r="H420" s="57" t="str">
        <f>_xlfn.XLOOKUP(Tabla20[[#This Row],[cedula]],TCARRERA[CEDULA],TCARRERA[CATEGORIA DEL SERVIDOR],"")</f>
        <v/>
      </c>
      <c r="I420" s="65"/>
      <c r="J420" s="41" t="str">
        <f>IF(Tabla20[[#This Row],[CARRERA]]&lt;&gt;"",Tabla20[[#This Row],[CARRERA]],IF(Tabla20[[#This Row],[Columna1]]&lt;&gt;"",Tabla20[[#This Row],[Columna1]],""))</f>
        <v/>
      </c>
      <c r="K420" s="55" t="str">
        <f>IF(Tabla20[[#This Row],[TIPO]]="Temporales",_xlfn.XLOOKUP(Tabla20[[#This Row],[NOMBRE Y APELLIDO]],TBLFECHAS[NOMBRE Y APELLIDO],TBLFECHAS[DESDE]),"")</f>
        <v/>
      </c>
      <c r="L420" s="55" t="str">
        <f>IF(Tabla20[[#This Row],[TIPO]]="Temporales",_xlfn.XLOOKUP(Tabla20[[#This Row],[NOMBRE Y APELLIDO]],TBLFECHAS[NOMBRE Y APELLIDO],TBLFECHAS[HASTA]),"")</f>
        <v/>
      </c>
      <c r="M420" s="58">
        <v>15000</v>
      </c>
      <c r="N420" s="63">
        <v>0</v>
      </c>
      <c r="O420" s="59">
        <v>456</v>
      </c>
      <c r="P420" s="59">
        <v>430.5</v>
      </c>
      <c r="Q420" s="59">
        <f>Tabla20[[#This Row],[sbruto]]-SUM(Tabla20[[#This Row],[ISR]:[AFP]])-Tabla20[[#This Row],[sneto]]</f>
        <v>375</v>
      </c>
      <c r="R420" s="59">
        <v>13738.5</v>
      </c>
      <c r="S420" s="45" t="str">
        <f>_xlfn.XLOOKUP(Tabla20[[#This Row],[cedula]],TMODELO[Numero Documento],TMODELO[gen])</f>
        <v>M</v>
      </c>
      <c r="T420" s="49" t="str">
        <f>_xlfn.XLOOKUP(Tabla20[[#This Row],[cedula]],TMODELO[Numero Documento],TMODELO[Lugar Funciones Codigo])</f>
        <v>01.83.02.00.02</v>
      </c>
    </row>
    <row r="421" spans="1:20">
      <c r="A421" s="57" t="s">
        <v>3113</v>
      </c>
      <c r="B421" s="57" t="s">
        <v>3145</v>
      </c>
      <c r="C421" s="57" t="s">
        <v>3169</v>
      </c>
      <c r="D421" s="57" t="s">
        <v>2765</v>
      </c>
      <c r="E421" s="57" t="str">
        <f>_xlfn.XLOOKUP(Tabla20[[#This Row],[cedula]],TMODELO[Numero Documento],TMODELO[Empleado])</f>
        <v>VICTOR DIONICIO ACEVEDO</v>
      </c>
      <c r="F421" s="57" t="s">
        <v>254</v>
      </c>
      <c r="G421" s="57" t="str">
        <f>_xlfn.XLOOKUP(Tabla20[[#This Row],[cedula]],TMODELO[Numero Documento],TMODELO[Lugar Funciones])</f>
        <v>GRAN TEATRO DEL CIBAO</v>
      </c>
      <c r="H421" s="57" t="str">
        <f>_xlfn.XLOOKUP(Tabla20[[#This Row],[cedula]],TCARRERA[CEDULA],TCARRERA[CATEGORIA DEL SERVIDOR],"")</f>
        <v/>
      </c>
      <c r="I421" s="65"/>
      <c r="J421" s="41" t="str">
        <f>IF(Tabla20[[#This Row],[CARRERA]]&lt;&gt;"",Tabla20[[#This Row],[CARRERA]],IF(Tabla20[[#This Row],[Columna1]]&lt;&gt;"",Tabla20[[#This Row],[Columna1]],""))</f>
        <v/>
      </c>
      <c r="K421" s="55" t="str">
        <f>IF(Tabla20[[#This Row],[TIPO]]="Temporales",_xlfn.XLOOKUP(Tabla20[[#This Row],[NOMBRE Y APELLIDO]],TBLFECHAS[NOMBRE Y APELLIDO],TBLFECHAS[DESDE]),"")</f>
        <v/>
      </c>
      <c r="L421" s="55" t="str">
        <f>IF(Tabla20[[#This Row],[TIPO]]="Temporales",_xlfn.XLOOKUP(Tabla20[[#This Row],[NOMBRE Y APELLIDO]],TBLFECHAS[NOMBRE Y APELLIDO],TBLFECHAS[HASTA]),"")</f>
        <v/>
      </c>
      <c r="M421" s="58">
        <v>15000</v>
      </c>
      <c r="N421" s="60">
        <v>0</v>
      </c>
      <c r="O421" s="59">
        <v>456</v>
      </c>
      <c r="P421" s="59">
        <v>430.5</v>
      </c>
      <c r="Q421" s="59">
        <f>Tabla20[[#This Row],[sbruto]]-SUM(Tabla20[[#This Row],[ISR]:[AFP]])-Tabla20[[#This Row],[sneto]]</f>
        <v>25</v>
      </c>
      <c r="R421" s="59">
        <v>14088.5</v>
      </c>
      <c r="S421" s="46" t="str">
        <f>_xlfn.XLOOKUP(Tabla20[[#This Row],[cedula]],TMODELO[Numero Documento],TMODELO[gen])</f>
        <v>M</v>
      </c>
      <c r="T421" s="49" t="str">
        <f>_xlfn.XLOOKUP(Tabla20[[#This Row],[cedula]],TMODELO[Numero Documento],TMODELO[Lugar Funciones Codigo])</f>
        <v>01.83.02.00.02</v>
      </c>
    </row>
    <row r="422" spans="1:20">
      <c r="A422" s="57" t="s">
        <v>3113</v>
      </c>
      <c r="B422" s="57" t="s">
        <v>3145</v>
      </c>
      <c r="C422" s="57" t="s">
        <v>3169</v>
      </c>
      <c r="D422" s="57" t="s">
        <v>2743</v>
      </c>
      <c r="E422" s="57" t="str">
        <f>_xlfn.XLOOKUP(Tabla20[[#This Row],[cedula]],TMODELO[Numero Documento],TMODELO[Empleado])</f>
        <v>RAFAEL ANTONIO LANTIGUA DE LEON</v>
      </c>
      <c r="F422" s="57" t="s">
        <v>130</v>
      </c>
      <c r="G422" s="57" t="str">
        <f>_xlfn.XLOOKUP(Tabla20[[#This Row],[cedula]],TMODELO[Numero Documento],TMODELO[Lugar Funciones])</f>
        <v>GRAN TEATRO DEL CIBAO</v>
      </c>
      <c r="H422" s="57" t="str">
        <f>_xlfn.XLOOKUP(Tabla20[[#This Row],[cedula]],TCARRERA[CEDULA],TCARRERA[CATEGORIA DEL SERVIDOR],"")</f>
        <v/>
      </c>
      <c r="I422" s="65"/>
      <c r="J422" s="41" t="str">
        <f>IF(Tabla20[[#This Row],[CARRERA]]&lt;&gt;"",Tabla20[[#This Row],[CARRERA]],IF(Tabla20[[#This Row],[Columna1]]&lt;&gt;"",Tabla20[[#This Row],[Columna1]],""))</f>
        <v/>
      </c>
      <c r="K422" s="55" t="str">
        <f>IF(Tabla20[[#This Row],[TIPO]]="Temporales",_xlfn.XLOOKUP(Tabla20[[#This Row],[NOMBRE Y APELLIDO]],TBLFECHAS[NOMBRE Y APELLIDO],TBLFECHAS[DESDE]),"")</f>
        <v/>
      </c>
      <c r="L422" s="55" t="str">
        <f>IF(Tabla20[[#This Row],[TIPO]]="Temporales",_xlfn.XLOOKUP(Tabla20[[#This Row],[NOMBRE Y APELLIDO]],TBLFECHAS[NOMBRE Y APELLIDO],TBLFECHAS[HASTA]),"")</f>
        <v/>
      </c>
      <c r="M422" s="58">
        <v>15000</v>
      </c>
      <c r="N422" s="60">
        <v>0</v>
      </c>
      <c r="O422" s="59">
        <v>456</v>
      </c>
      <c r="P422" s="59">
        <v>430.5</v>
      </c>
      <c r="Q422" s="59">
        <f>Tabla20[[#This Row],[sbruto]]-SUM(Tabla20[[#This Row],[ISR]:[AFP]])-Tabla20[[#This Row],[sneto]]</f>
        <v>425</v>
      </c>
      <c r="R422" s="59">
        <v>13688.5</v>
      </c>
      <c r="S422" s="45" t="str">
        <f>_xlfn.XLOOKUP(Tabla20[[#This Row],[cedula]],TMODELO[Numero Documento],TMODELO[gen])</f>
        <v>M</v>
      </c>
      <c r="T422" s="49" t="str">
        <f>_xlfn.XLOOKUP(Tabla20[[#This Row],[cedula]],TMODELO[Numero Documento],TMODELO[Lugar Funciones Codigo])</f>
        <v>01.83.02.00.02</v>
      </c>
    </row>
    <row r="423" spans="1:20">
      <c r="A423" s="57" t="s">
        <v>3113</v>
      </c>
      <c r="B423" s="57" t="s">
        <v>3145</v>
      </c>
      <c r="C423" s="57" t="s">
        <v>3169</v>
      </c>
      <c r="D423" s="57" t="s">
        <v>2633</v>
      </c>
      <c r="E423" s="57" t="str">
        <f>_xlfn.XLOOKUP(Tabla20[[#This Row],[cedula]],TMODELO[Numero Documento],TMODELO[Empleado])</f>
        <v>DOCTOR DE LOS SANTOS ROSARIO</v>
      </c>
      <c r="F423" s="57" t="s">
        <v>130</v>
      </c>
      <c r="G423" s="57" t="str">
        <f>_xlfn.XLOOKUP(Tabla20[[#This Row],[cedula]],TMODELO[Numero Documento],TMODELO[Lugar Funciones])</f>
        <v>GRAN TEATRO DEL CIBAO</v>
      </c>
      <c r="H423" s="57" t="str">
        <f>_xlfn.XLOOKUP(Tabla20[[#This Row],[cedula]],TCARRERA[CEDULA],TCARRERA[CATEGORIA DEL SERVIDOR],"")</f>
        <v/>
      </c>
      <c r="I423" s="65"/>
      <c r="J423" s="41" t="str">
        <f>IF(Tabla20[[#This Row],[CARRERA]]&lt;&gt;"",Tabla20[[#This Row],[CARRERA]],IF(Tabla20[[#This Row],[Columna1]]&lt;&gt;"",Tabla20[[#This Row],[Columna1]],""))</f>
        <v/>
      </c>
      <c r="K423" s="55" t="str">
        <f>IF(Tabla20[[#This Row],[TIPO]]="Temporales",_xlfn.XLOOKUP(Tabla20[[#This Row],[NOMBRE Y APELLIDO]],TBLFECHAS[NOMBRE Y APELLIDO],TBLFECHAS[DESDE]),"")</f>
        <v/>
      </c>
      <c r="L423" s="55" t="str">
        <f>IF(Tabla20[[#This Row],[TIPO]]="Temporales",_xlfn.XLOOKUP(Tabla20[[#This Row],[NOMBRE Y APELLIDO]],TBLFECHAS[NOMBRE Y APELLIDO],TBLFECHAS[HASTA]),"")</f>
        <v/>
      </c>
      <c r="M423" s="58">
        <v>15000</v>
      </c>
      <c r="N423" s="60">
        <v>0</v>
      </c>
      <c r="O423" s="59">
        <v>456</v>
      </c>
      <c r="P423" s="59">
        <v>430.5</v>
      </c>
      <c r="Q423" s="59">
        <f>Tabla20[[#This Row],[sbruto]]-SUM(Tabla20[[#This Row],[ISR]:[AFP]])-Tabla20[[#This Row],[sneto]]</f>
        <v>325</v>
      </c>
      <c r="R423" s="59">
        <v>13788.5</v>
      </c>
      <c r="S423" s="48" t="str">
        <f>_xlfn.XLOOKUP(Tabla20[[#This Row],[cedula]],TMODELO[Numero Documento],TMODELO[gen])</f>
        <v>M</v>
      </c>
      <c r="T423" s="49" t="str">
        <f>_xlfn.XLOOKUP(Tabla20[[#This Row],[cedula]],TMODELO[Numero Documento],TMODELO[Lugar Funciones Codigo])</f>
        <v>01.83.02.00.02</v>
      </c>
    </row>
    <row r="424" spans="1:20">
      <c r="A424" s="57" t="s">
        <v>3113</v>
      </c>
      <c r="B424" s="57" t="s">
        <v>3145</v>
      </c>
      <c r="C424" s="57" t="s">
        <v>3169</v>
      </c>
      <c r="D424" s="57" t="s">
        <v>2727</v>
      </c>
      <c r="E424" s="57" t="str">
        <f>_xlfn.XLOOKUP(Tabla20[[#This Row],[cedula]],TMODELO[Numero Documento],TMODELO[Empleado])</f>
        <v>MARIA ALTAGRACIA VASQUEZ DIAZ</v>
      </c>
      <c r="F424" s="57" t="s">
        <v>8</v>
      </c>
      <c r="G424" s="57" t="str">
        <f>_xlfn.XLOOKUP(Tabla20[[#This Row],[cedula]],TMODELO[Numero Documento],TMODELO[Lugar Funciones])</f>
        <v>GRAN TEATRO DEL CIBAO</v>
      </c>
      <c r="H424" s="57" t="str">
        <f>_xlfn.XLOOKUP(Tabla20[[#This Row],[cedula]],TCARRERA[CEDULA],TCARRERA[CATEGORIA DEL SERVIDOR],"")</f>
        <v/>
      </c>
      <c r="I424" s="65"/>
      <c r="J424" s="41" t="str">
        <f>IF(Tabla20[[#This Row],[CARRERA]]&lt;&gt;"",Tabla20[[#This Row],[CARRERA]],IF(Tabla20[[#This Row],[Columna1]]&lt;&gt;"",Tabla20[[#This Row],[Columna1]],""))</f>
        <v/>
      </c>
      <c r="K424" s="55" t="str">
        <f>IF(Tabla20[[#This Row],[TIPO]]="Temporales",_xlfn.XLOOKUP(Tabla20[[#This Row],[NOMBRE Y APELLIDO]],TBLFECHAS[NOMBRE Y APELLIDO],TBLFECHAS[DESDE]),"")</f>
        <v/>
      </c>
      <c r="L424" s="55" t="str">
        <f>IF(Tabla20[[#This Row],[TIPO]]="Temporales",_xlfn.XLOOKUP(Tabla20[[#This Row],[NOMBRE Y APELLIDO]],TBLFECHAS[NOMBRE Y APELLIDO],TBLFECHAS[HASTA]),"")</f>
        <v/>
      </c>
      <c r="M424" s="58">
        <v>15000</v>
      </c>
      <c r="N424" s="60">
        <v>0</v>
      </c>
      <c r="O424" s="59">
        <v>456</v>
      </c>
      <c r="P424" s="59">
        <v>430.5</v>
      </c>
      <c r="Q424" s="59">
        <f>Tabla20[[#This Row],[sbruto]]-SUM(Tabla20[[#This Row],[ISR]:[AFP]])-Tabla20[[#This Row],[sneto]]</f>
        <v>375</v>
      </c>
      <c r="R424" s="59">
        <v>13738.5</v>
      </c>
      <c r="S424" s="48" t="str">
        <f>_xlfn.XLOOKUP(Tabla20[[#This Row],[cedula]],TMODELO[Numero Documento],TMODELO[gen])</f>
        <v>F</v>
      </c>
      <c r="T424" s="49" t="str">
        <f>_xlfn.XLOOKUP(Tabla20[[#This Row],[cedula]],TMODELO[Numero Documento],TMODELO[Lugar Funciones Codigo])</f>
        <v>01.83.02.00.02</v>
      </c>
    </row>
    <row r="425" spans="1:20">
      <c r="A425" s="57" t="s">
        <v>3113</v>
      </c>
      <c r="B425" s="57" t="s">
        <v>3145</v>
      </c>
      <c r="C425" s="57" t="s">
        <v>3169</v>
      </c>
      <c r="D425" s="57" t="s">
        <v>2721</v>
      </c>
      <c r="E425" s="57" t="str">
        <f>_xlfn.XLOOKUP(Tabla20[[#This Row],[cedula]],TMODELO[Numero Documento],TMODELO[Empleado])</f>
        <v>LUCIANO GRULLON DIAZ</v>
      </c>
      <c r="F425" s="57" t="s">
        <v>254</v>
      </c>
      <c r="G425" s="57" t="str">
        <f>_xlfn.XLOOKUP(Tabla20[[#This Row],[cedula]],TMODELO[Numero Documento],TMODELO[Lugar Funciones])</f>
        <v>GRAN TEATRO DEL CIBAO</v>
      </c>
      <c r="H425" s="57" t="str">
        <f>_xlfn.XLOOKUP(Tabla20[[#This Row],[cedula]],TCARRERA[CEDULA],TCARRERA[CATEGORIA DEL SERVIDOR],"")</f>
        <v/>
      </c>
      <c r="I425" s="65"/>
      <c r="J425" s="41" t="str">
        <f>IF(Tabla20[[#This Row],[CARRERA]]&lt;&gt;"",Tabla20[[#This Row],[CARRERA]],IF(Tabla20[[#This Row],[Columna1]]&lt;&gt;"",Tabla20[[#This Row],[Columna1]],""))</f>
        <v/>
      </c>
      <c r="K425" s="55" t="str">
        <f>IF(Tabla20[[#This Row],[TIPO]]="Temporales",_xlfn.XLOOKUP(Tabla20[[#This Row],[NOMBRE Y APELLIDO]],TBLFECHAS[NOMBRE Y APELLIDO],TBLFECHAS[DESDE]),"")</f>
        <v/>
      </c>
      <c r="L425" s="55" t="str">
        <f>IF(Tabla20[[#This Row],[TIPO]]="Temporales",_xlfn.XLOOKUP(Tabla20[[#This Row],[NOMBRE Y APELLIDO]],TBLFECHAS[NOMBRE Y APELLIDO],TBLFECHAS[HASTA]),"")</f>
        <v/>
      </c>
      <c r="M425" s="58">
        <v>15000</v>
      </c>
      <c r="N425" s="60">
        <v>0</v>
      </c>
      <c r="O425" s="59">
        <v>456</v>
      </c>
      <c r="P425" s="59">
        <v>430.5</v>
      </c>
      <c r="Q425" s="59">
        <f>Tabla20[[#This Row],[sbruto]]-SUM(Tabla20[[#This Row],[ISR]:[AFP]])-Tabla20[[#This Row],[sneto]]</f>
        <v>25</v>
      </c>
      <c r="R425" s="59">
        <v>14088.5</v>
      </c>
      <c r="S425" s="48" t="str">
        <f>_xlfn.XLOOKUP(Tabla20[[#This Row],[cedula]],TMODELO[Numero Documento],TMODELO[gen])</f>
        <v>M</v>
      </c>
      <c r="T425" s="49" t="str">
        <f>_xlfn.XLOOKUP(Tabla20[[#This Row],[cedula]],TMODELO[Numero Documento],TMODELO[Lugar Funciones Codigo])</f>
        <v>01.83.02.00.02</v>
      </c>
    </row>
    <row r="426" spans="1:20">
      <c r="A426" s="57" t="s">
        <v>3113</v>
      </c>
      <c r="B426" s="57" t="s">
        <v>3145</v>
      </c>
      <c r="C426" s="57" t="s">
        <v>3169</v>
      </c>
      <c r="D426" s="57" t="s">
        <v>1531</v>
      </c>
      <c r="E426" s="57" t="str">
        <f>_xlfn.XLOOKUP(Tabla20[[#This Row],[cedula]],TMODELO[Numero Documento],TMODELO[Empleado])</f>
        <v>ANGELA DIAZ GUILLEN</v>
      </c>
      <c r="F426" s="57" t="s">
        <v>8</v>
      </c>
      <c r="G426" s="57" t="str">
        <f>_xlfn.XLOOKUP(Tabla20[[#This Row],[cedula]],TMODELO[Numero Documento],TMODELO[Lugar Funciones])</f>
        <v>GRAN TEATRO DEL CIBAO</v>
      </c>
      <c r="H426" s="57" t="str">
        <f>_xlfn.XLOOKUP(Tabla20[[#This Row],[cedula]],TCARRERA[CEDULA],TCARRERA[CATEGORIA DEL SERVIDOR],"")</f>
        <v>CARRERA ADMINISTRATIVA</v>
      </c>
      <c r="I426" s="65"/>
      <c r="J426" s="41" t="str">
        <f>IF(Tabla20[[#This Row],[CARRERA]]&lt;&gt;"",Tabla20[[#This Row],[CARRERA]],IF(Tabla20[[#This Row],[Columna1]]&lt;&gt;"",Tabla20[[#This Row],[Columna1]],""))</f>
        <v>CARRERA ADMINISTRATIVA</v>
      </c>
      <c r="K426" s="55" t="str">
        <f>IF(Tabla20[[#This Row],[TIPO]]="Temporales",_xlfn.XLOOKUP(Tabla20[[#This Row],[NOMBRE Y APELLIDO]],TBLFECHAS[NOMBRE Y APELLIDO],TBLFECHAS[DESDE]),"")</f>
        <v/>
      </c>
      <c r="L426" s="55" t="str">
        <f>IF(Tabla20[[#This Row],[TIPO]]="Temporales",_xlfn.XLOOKUP(Tabla20[[#This Row],[NOMBRE Y APELLIDO]],TBLFECHAS[NOMBRE Y APELLIDO],TBLFECHAS[HASTA]),"")</f>
        <v/>
      </c>
      <c r="M426" s="58">
        <v>15000</v>
      </c>
      <c r="N426" s="59">
        <v>0</v>
      </c>
      <c r="O426" s="59">
        <v>456</v>
      </c>
      <c r="P426" s="59">
        <v>430.5</v>
      </c>
      <c r="Q426" s="59">
        <f>Tabla20[[#This Row],[sbruto]]-SUM(Tabla20[[#This Row],[ISR]:[AFP]])-Tabla20[[#This Row],[sneto]]</f>
        <v>375</v>
      </c>
      <c r="R426" s="59">
        <v>13738.5</v>
      </c>
      <c r="S426" s="45" t="str">
        <f>_xlfn.XLOOKUP(Tabla20[[#This Row],[cedula]],TMODELO[Numero Documento],TMODELO[gen])</f>
        <v>F</v>
      </c>
      <c r="T426" s="49" t="str">
        <f>_xlfn.XLOOKUP(Tabla20[[#This Row],[cedula]],TMODELO[Numero Documento],TMODELO[Lugar Funciones Codigo])</f>
        <v>01.83.02.00.02</v>
      </c>
    </row>
    <row r="427" spans="1:20">
      <c r="A427" s="57" t="s">
        <v>3113</v>
      </c>
      <c r="B427" s="57" t="s">
        <v>3145</v>
      </c>
      <c r="C427" s="57" t="s">
        <v>3169</v>
      </c>
      <c r="D427" s="57" t="s">
        <v>2664</v>
      </c>
      <c r="E427" s="57" t="str">
        <f>_xlfn.XLOOKUP(Tabla20[[#This Row],[cedula]],TMODELO[Numero Documento],TMODELO[Empleado])</f>
        <v>GERMANIA TORIBIO LOPEZ</v>
      </c>
      <c r="F427" s="57" t="s">
        <v>8</v>
      </c>
      <c r="G427" s="57" t="str">
        <f>_xlfn.XLOOKUP(Tabla20[[#This Row],[cedula]],TMODELO[Numero Documento],TMODELO[Lugar Funciones])</f>
        <v>GRAN TEATRO DEL CIBAO</v>
      </c>
      <c r="H427" s="57" t="str">
        <f>_xlfn.XLOOKUP(Tabla20[[#This Row],[cedula]],TCARRERA[CEDULA],TCARRERA[CATEGORIA DEL SERVIDOR],"")</f>
        <v/>
      </c>
      <c r="I427" s="65"/>
      <c r="J427" s="41" t="str">
        <f>IF(Tabla20[[#This Row],[CARRERA]]&lt;&gt;"",Tabla20[[#This Row],[CARRERA]],IF(Tabla20[[#This Row],[Columna1]]&lt;&gt;"",Tabla20[[#This Row],[Columna1]],""))</f>
        <v/>
      </c>
      <c r="K427" s="55" t="str">
        <f>IF(Tabla20[[#This Row],[TIPO]]="Temporales",_xlfn.XLOOKUP(Tabla20[[#This Row],[NOMBRE Y APELLIDO]],TBLFECHAS[NOMBRE Y APELLIDO],TBLFECHAS[DESDE]),"")</f>
        <v/>
      </c>
      <c r="L427" s="55" t="str">
        <f>IF(Tabla20[[#This Row],[TIPO]]="Temporales",_xlfn.XLOOKUP(Tabla20[[#This Row],[NOMBRE Y APELLIDO]],TBLFECHAS[NOMBRE Y APELLIDO],TBLFECHAS[HASTA]),"")</f>
        <v/>
      </c>
      <c r="M427" s="58">
        <v>15000</v>
      </c>
      <c r="N427" s="60">
        <v>0</v>
      </c>
      <c r="O427" s="59">
        <v>456</v>
      </c>
      <c r="P427" s="59">
        <v>430.5</v>
      </c>
      <c r="Q427" s="59">
        <f>Tabla20[[#This Row],[sbruto]]-SUM(Tabla20[[#This Row],[ISR]:[AFP]])-Tabla20[[#This Row],[sneto]]</f>
        <v>25</v>
      </c>
      <c r="R427" s="59">
        <v>14088.5</v>
      </c>
      <c r="S427" s="45" t="str">
        <f>_xlfn.XLOOKUP(Tabla20[[#This Row],[cedula]],TMODELO[Numero Documento],TMODELO[gen])</f>
        <v>F</v>
      </c>
      <c r="T427" s="49" t="str">
        <f>_xlfn.XLOOKUP(Tabla20[[#This Row],[cedula]],TMODELO[Numero Documento],TMODELO[Lugar Funciones Codigo])</f>
        <v>01.83.02.00.02</v>
      </c>
    </row>
    <row r="428" spans="1:20">
      <c r="A428" s="57" t="s">
        <v>3113</v>
      </c>
      <c r="B428" s="57" t="s">
        <v>3145</v>
      </c>
      <c r="C428" s="57" t="s">
        <v>3169</v>
      </c>
      <c r="D428" s="57" t="s">
        <v>2692</v>
      </c>
      <c r="E428" s="57" t="str">
        <f>_xlfn.XLOOKUP(Tabla20[[#This Row],[cedula]],TMODELO[Numero Documento],TMODELO[Empleado])</f>
        <v>JOSE MIGUEL PEREZ MORALES</v>
      </c>
      <c r="F428" s="57" t="s">
        <v>130</v>
      </c>
      <c r="G428" s="57" t="str">
        <f>_xlfn.XLOOKUP(Tabla20[[#This Row],[cedula]],TMODELO[Numero Documento],TMODELO[Lugar Funciones])</f>
        <v>GRAN TEATRO DEL CIBAO</v>
      </c>
      <c r="H428" s="57" t="str">
        <f>_xlfn.XLOOKUP(Tabla20[[#This Row],[cedula]],TCARRERA[CEDULA],TCARRERA[CATEGORIA DEL SERVIDOR],"")</f>
        <v/>
      </c>
      <c r="I428" s="65"/>
      <c r="J428" s="41" t="str">
        <f>IF(Tabla20[[#This Row],[CARRERA]]&lt;&gt;"",Tabla20[[#This Row],[CARRERA]],IF(Tabla20[[#This Row],[Columna1]]&lt;&gt;"",Tabla20[[#This Row],[Columna1]],""))</f>
        <v/>
      </c>
      <c r="K428" s="55" t="str">
        <f>IF(Tabla20[[#This Row],[TIPO]]="Temporales",_xlfn.XLOOKUP(Tabla20[[#This Row],[NOMBRE Y APELLIDO]],TBLFECHAS[NOMBRE Y APELLIDO],TBLFECHAS[DESDE]),"")</f>
        <v/>
      </c>
      <c r="L428" s="55" t="str">
        <f>IF(Tabla20[[#This Row],[TIPO]]="Temporales",_xlfn.XLOOKUP(Tabla20[[#This Row],[NOMBRE Y APELLIDO]],TBLFECHAS[NOMBRE Y APELLIDO],TBLFECHAS[HASTA]),"")</f>
        <v/>
      </c>
      <c r="M428" s="58">
        <v>15000</v>
      </c>
      <c r="N428" s="60">
        <v>0</v>
      </c>
      <c r="O428" s="59">
        <v>456</v>
      </c>
      <c r="P428" s="59">
        <v>430.5</v>
      </c>
      <c r="Q428" s="59">
        <f>Tabla20[[#This Row],[sbruto]]-SUM(Tabla20[[#This Row],[ISR]:[AFP]])-Tabla20[[#This Row],[sneto]]</f>
        <v>25</v>
      </c>
      <c r="R428" s="59">
        <v>14088.5</v>
      </c>
      <c r="S428" s="48" t="str">
        <f>_xlfn.XLOOKUP(Tabla20[[#This Row],[cedula]],TMODELO[Numero Documento],TMODELO[gen])</f>
        <v>M</v>
      </c>
      <c r="T428" s="49" t="str">
        <f>_xlfn.XLOOKUP(Tabla20[[#This Row],[cedula]],TMODELO[Numero Documento],TMODELO[Lugar Funciones Codigo])</f>
        <v>01.83.02.00.02</v>
      </c>
    </row>
    <row r="429" spans="1:20">
      <c r="A429" s="57" t="s">
        <v>3113</v>
      </c>
      <c r="B429" s="57" t="s">
        <v>3145</v>
      </c>
      <c r="C429" s="57" t="s">
        <v>3169</v>
      </c>
      <c r="D429" s="57" t="s">
        <v>2776</v>
      </c>
      <c r="E429" s="57" t="str">
        <f>_xlfn.XLOOKUP(Tabla20[[#This Row],[cedula]],TMODELO[Numero Documento],TMODELO[Empleado])</f>
        <v>WILMER DOMINGO TAVAREZ ROSARIO</v>
      </c>
      <c r="F429" s="57" t="s">
        <v>15</v>
      </c>
      <c r="G429" s="57" t="str">
        <f>_xlfn.XLOOKUP(Tabla20[[#This Row],[cedula]],TMODELO[Numero Documento],TMODELO[Lugar Funciones])</f>
        <v>GRAN TEATRO DEL CIBAO</v>
      </c>
      <c r="H429" s="57" t="str">
        <f>_xlfn.XLOOKUP(Tabla20[[#This Row],[cedula]],TCARRERA[CEDULA],TCARRERA[CATEGORIA DEL SERVIDOR],"")</f>
        <v/>
      </c>
      <c r="I429" s="65"/>
      <c r="J429" s="41" t="str">
        <f>IF(Tabla20[[#This Row],[CARRERA]]&lt;&gt;"",Tabla20[[#This Row],[CARRERA]],IF(Tabla20[[#This Row],[Columna1]]&lt;&gt;"",Tabla20[[#This Row],[Columna1]],""))</f>
        <v/>
      </c>
      <c r="K429" s="55" t="str">
        <f>IF(Tabla20[[#This Row],[TIPO]]="Temporales",_xlfn.XLOOKUP(Tabla20[[#This Row],[NOMBRE Y APELLIDO]],TBLFECHAS[NOMBRE Y APELLIDO],TBLFECHAS[DESDE]),"")</f>
        <v/>
      </c>
      <c r="L429" s="55" t="str">
        <f>IF(Tabla20[[#This Row],[TIPO]]="Temporales",_xlfn.XLOOKUP(Tabla20[[#This Row],[NOMBRE Y APELLIDO]],TBLFECHAS[NOMBRE Y APELLIDO],TBLFECHAS[HASTA]),"")</f>
        <v/>
      </c>
      <c r="M429" s="58">
        <v>15000</v>
      </c>
      <c r="N429" s="63">
        <v>0</v>
      </c>
      <c r="O429" s="59">
        <v>456</v>
      </c>
      <c r="P429" s="59">
        <v>430.5</v>
      </c>
      <c r="Q429" s="59">
        <f>Tabla20[[#This Row],[sbruto]]-SUM(Tabla20[[#This Row],[ISR]:[AFP]])-Tabla20[[#This Row],[sneto]]</f>
        <v>1375.1200000000008</v>
      </c>
      <c r="R429" s="59">
        <v>12738.38</v>
      </c>
      <c r="S429" s="45" t="str">
        <f>_xlfn.XLOOKUP(Tabla20[[#This Row],[cedula]],TMODELO[Numero Documento],TMODELO[gen])</f>
        <v>M</v>
      </c>
      <c r="T429" s="49" t="str">
        <f>_xlfn.XLOOKUP(Tabla20[[#This Row],[cedula]],TMODELO[Numero Documento],TMODELO[Lugar Funciones Codigo])</f>
        <v>01.83.02.00.02</v>
      </c>
    </row>
    <row r="430" spans="1:20">
      <c r="A430" s="57" t="s">
        <v>3113</v>
      </c>
      <c r="B430" s="57" t="s">
        <v>3145</v>
      </c>
      <c r="C430" s="57" t="s">
        <v>3169</v>
      </c>
      <c r="D430" s="57" t="s">
        <v>2730</v>
      </c>
      <c r="E430" s="57" t="str">
        <f>_xlfn.XLOOKUP(Tabla20[[#This Row],[cedula]],TMODELO[Numero Documento],TMODELO[Empleado])</f>
        <v>MARTIN EVARISTO CABRERA GOMEZ</v>
      </c>
      <c r="F430" s="57" t="s">
        <v>8</v>
      </c>
      <c r="G430" s="57" t="str">
        <f>_xlfn.XLOOKUP(Tabla20[[#This Row],[cedula]],TMODELO[Numero Documento],TMODELO[Lugar Funciones])</f>
        <v>GRAN TEATRO DEL CIBAO</v>
      </c>
      <c r="H430" s="57" t="str">
        <f>_xlfn.XLOOKUP(Tabla20[[#This Row],[cedula]],TCARRERA[CEDULA],TCARRERA[CATEGORIA DEL SERVIDOR],"")</f>
        <v/>
      </c>
      <c r="I430" s="65"/>
      <c r="J430" s="41" t="str">
        <f>IF(Tabla20[[#This Row],[CARRERA]]&lt;&gt;"",Tabla20[[#This Row],[CARRERA]],IF(Tabla20[[#This Row],[Columna1]]&lt;&gt;"",Tabla20[[#This Row],[Columna1]],""))</f>
        <v/>
      </c>
      <c r="K430" s="55" t="str">
        <f>IF(Tabla20[[#This Row],[TIPO]]="Temporales",_xlfn.XLOOKUP(Tabla20[[#This Row],[NOMBRE Y APELLIDO]],TBLFECHAS[NOMBRE Y APELLIDO],TBLFECHAS[DESDE]),"")</f>
        <v/>
      </c>
      <c r="L430" s="55" t="str">
        <f>IF(Tabla20[[#This Row],[TIPO]]="Temporales",_xlfn.XLOOKUP(Tabla20[[#This Row],[NOMBRE Y APELLIDO]],TBLFECHAS[NOMBRE Y APELLIDO],TBLFECHAS[HASTA]),"")</f>
        <v/>
      </c>
      <c r="M430" s="58">
        <v>15000</v>
      </c>
      <c r="N430" s="63">
        <v>0</v>
      </c>
      <c r="O430" s="59">
        <v>456</v>
      </c>
      <c r="P430" s="59">
        <v>430.5</v>
      </c>
      <c r="Q430" s="59">
        <f>Tabla20[[#This Row],[sbruto]]-SUM(Tabla20[[#This Row],[ISR]:[AFP]])-Tabla20[[#This Row],[sneto]]</f>
        <v>325</v>
      </c>
      <c r="R430" s="59">
        <v>13788.5</v>
      </c>
      <c r="S430" s="45" t="str">
        <f>_xlfn.XLOOKUP(Tabla20[[#This Row],[cedula]],TMODELO[Numero Documento],TMODELO[gen])</f>
        <v>M</v>
      </c>
      <c r="T430" s="49" t="str">
        <f>_xlfn.XLOOKUP(Tabla20[[#This Row],[cedula]],TMODELO[Numero Documento],TMODELO[Lugar Funciones Codigo])</f>
        <v>01.83.02.00.02</v>
      </c>
    </row>
    <row r="431" spans="1:20">
      <c r="A431" s="57" t="s">
        <v>3113</v>
      </c>
      <c r="B431" s="57" t="s">
        <v>3145</v>
      </c>
      <c r="C431" s="57" t="s">
        <v>3169</v>
      </c>
      <c r="D431" s="57" t="s">
        <v>1532</v>
      </c>
      <c r="E431" s="57" t="str">
        <f>_xlfn.XLOOKUP(Tabla20[[#This Row],[cedula]],TMODELO[Numero Documento],TMODELO[Empleado])</f>
        <v>APOLONIA DEL CARMEN TAVERAS TAVERAS</v>
      </c>
      <c r="F431" s="57" t="s">
        <v>743</v>
      </c>
      <c r="G431" s="57" t="str">
        <f>_xlfn.XLOOKUP(Tabla20[[#This Row],[cedula]],TMODELO[Numero Documento],TMODELO[Lugar Funciones])</f>
        <v>GRAN TEATRO DEL CIBAO</v>
      </c>
      <c r="H431" s="57" t="str">
        <f>_xlfn.XLOOKUP(Tabla20[[#This Row],[cedula]],TCARRERA[CEDULA],TCARRERA[CATEGORIA DEL SERVIDOR],"")</f>
        <v>CARRERA ADMINISTRATIVA</v>
      </c>
      <c r="I431" s="65"/>
      <c r="J431" s="41" t="str">
        <f>IF(Tabla20[[#This Row],[CARRERA]]&lt;&gt;"",Tabla20[[#This Row],[CARRERA]],IF(Tabla20[[#This Row],[Columna1]]&lt;&gt;"",Tabla20[[#This Row],[Columna1]],""))</f>
        <v>CARRERA ADMINISTRATIVA</v>
      </c>
      <c r="K431" s="55" t="str">
        <f>IF(Tabla20[[#This Row],[TIPO]]="Temporales",_xlfn.XLOOKUP(Tabla20[[#This Row],[NOMBRE Y APELLIDO]],TBLFECHAS[NOMBRE Y APELLIDO],TBLFECHAS[DESDE]),"")</f>
        <v/>
      </c>
      <c r="L431" s="55" t="str">
        <f>IF(Tabla20[[#This Row],[TIPO]]="Temporales",_xlfn.XLOOKUP(Tabla20[[#This Row],[NOMBRE Y APELLIDO]],TBLFECHAS[NOMBRE Y APELLIDO],TBLFECHAS[HASTA]),"")</f>
        <v/>
      </c>
      <c r="M431" s="58">
        <v>14800.5</v>
      </c>
      <c r="N431" s="60">
        <v>0</v>
      </c>
      <c r="O431" s="59">
        <v>449.94</v>
      </c>
      <c r="P431" s="59">
        <v>424.77</v>
      </c>
      <c r="Q431" s="59">
        <f>Tabla20[[#This Row],[sbruto]]-SUM(Tabla20[[#This Row],[ISR]:[AFP]])-Tabla20[[#This Row],[sneto]]</f>
        <v>325</v>
      </c>
      <c r="R431" s="59">
        <v>13600.79</v>
      </c>
      <c r="S431" s="45" t="str">
        <f>_xlfn.XLOOKUP(Tabla20[[#This Row],[cedula]],TMODELO[Numero Documento],TMODELO[gen])</f>
        <v>F</v>
      </c>
      <c r="T431" s="49" t="str">
        <f>_xlfn.XLOOKUP(Tabla20[[#This Row],[cedula]],TMODELO[Numero Documento],TMODELO[Lugar Funciones Codigo])</f>
        <v>01.83.02.00.02</v>
      </c>
    </row>
    <row r="432" spans="1:20">
      <c r="A432" s="57" t="s">
        <v>3113</v>
      </c>
      <c r="B432" s="57" t="s">
        <v>3145</v>
      </c>
      <c r="C432" s="57" t="s">
        <v>3169</v>
      </c>
      <c r="D432" s="57" t="s">
        <v>2626</v>
      </c>
      <c r="E432" s="57" t="str">
        <f>_xlfn.XLOOKUP(Tabla20[[#This Row],[cedula]],TMODELO[Numero Documento],TMODELO[Empleado])</f>
        <v>DAGOBERTO LUNA RODRIGUEZ</v>
      </c>
      <c r="F432" s="57" t="s">
        <v>30</v>
      </c>
      <c r="G432" s="57" t="str">
        <f>_xlfn.XLOOKUP(Tabla20[[#This Row],[cedula]],TMODELO[Numero Documento],TMODELO[Lugar Funciones])</f>
        <v>GRAN TEATRO DEL CIBAO</v>
      </c>
      <c r="H432" s="57" t="str">
        <f>_xlfn.XLOOKUP(Tabla20[[#This Row],[cedula]],TCARRERA[CEDULA],TCARRERA[CATEGORIA DEL SERVIDOR],"")</f>
        <v/>
      </c>
      <c r="I432" s="65"/>
      <c r="J432" s="41" t="str">
        <f>IF(Tabla20[[#This Row],[CARRERA]]&lt;&gt;"",Tabla20[[#This Row],[CARRERA]],IF(Tabla20[[#This Row],[Columna1]]&lt;&gt;"",Tabla20[[#This Row],[Columna1]],""))</f>
        <v/>
      </c>
      <c r="K432" s="55" t="str">
        <f>IF(Tabla20[[#This Row],[TIPO]]="Temporales",_xlfn.XLOOKUP(Tabla20[[#This Row],[NOMBRE Y APELLIDO]],TBLFECHAS[NOMBRE Y APELLIDO],TBLFECHAS[DESDE]),"")</f>
        <v/>
      </c>
      <c r="L432" s="55" t="str">
        <f>IF(Tabla20[[#This Row],[TIPO]]="Temporales",_xlfn.XLOOKUP(Tabla20[[#This Row],[NOMBRE Y APELLIDO]],TBLFECHAS[NOMBRE Y APELLIDO],TBLFECHAS[HASTA]),"")</f>
        <v/>
      </c>
      <c r="M432" s="58">
        <v>11758.18</v>
      </c>
      <c r="N432" s="63">
        <v>0</v>
      </c>
      <c r="O432" s="59">
        <v>357.45</v>
      </c>
      <c r="P432" s="59">
        <v>337.46</v>
      </c>
      <c r="Q432" s="59">
        <f>Tabla20[[#This Row],[sbruto]]-SUM(Tabla20[[#This Row],[ISR]:[AFP]])-Tabla20[[#This Row],[sneto]]</f>
        <v>325</v>
      </c>
      <c r="R432" s="59">
        <v>10738.27</v>
      </c>
      <c r="S432" s="45" t="str">
        <f>_xlfn.XLOOKUP(Tabla20[[#This Row],[cedula]],TMODELO[Numero Documento],TMODELO[gen])</f>
        <v>M</v>
      </c>
      <c r="T432" s="49" t="str">
        <f>_xlfn.XLOOKUP(Tabla20[[#This Row],[cedula]],TMODELO[Numero Documento],TMODELO[Lugar Funciones Codigo])</f>
        <v>01.83.02.00.02</v>
      </c>
    </row>
    <row r="433" spans="1:20">
      <c r="A433" s="57" t="s">
        <v>3113</v>
      </c>
      <c r="B433" s="57" t="s">
        <v>3145</v>
      </c>
      <c r="C433" s="57" t="s">
        <v>3169</v>
      </c>
      <c r="D433" s="57" t="s">
        <v>2689</v>
      </c>
      <c r="E433" s="57" t="str">
        <f>_xlfn.XLOOKUP(Tabla20[[#This Row],[cedula]],TMODELO[Numero Documento],TMODELO[Empleado])</f>
        <v>JOSE FEDERICO INFANTE PARRA</v>
      </c>
      <c r="F433" s="57" t="s">
        <v>30</v>
      </c>
      <c r="G433" s="57" t="str">
        <f>_xlfn.XLOOKUP(Tabla20[[#This Row],[cedula]],TMODELO[Numero Documento],TMODELO[Lugar Funciones])</f>
        <v>GRAN TEATRO DEL CIBAO</v>
      </c>
      <c r="H433" s="57" t="str">
        <f>_xlfn.XLOOKUP(Tabla20[[#This Row],[cedula]],TCARRERA[CEDULA],TCARRERA[CATEGORIA DEL SERVIDOR],"")</f>
        <v/>
      </c>
      <c r="I433" s="65"/>
      <c r="J433" s="41" t="str">
        <f>IF(Tabla20[[#This Row],[CARRERA]]&lt;&gt;"",Tabla20[[#This Row],[CARRERA]],IF(Tabla20[[#This Row],[Columna1]]&lt;&gt;"",Tabla20[[#This Row],[Columna1]],""))</f>
        <v/>
      </c>
      <c r="K433" s="55" t="str">
        <f>IF(Tabla20[[#This Row],[TIPO]]="Temporales",_xlfn.XLOOKUP(Tabla20[[#This Row],[NOMBRE Y APELLIDO]],TBLFECHAS[NOMBRE Y APELLIDO],TBLFECHAS[DESDE]),"")</f>
        <v/>
      </c>
      <c r="L433" s="55" t="str">
        <f>IF(Tabla20[[#This Row],[TIPO]]="Temporales",_xlfn.XLOOKUP(Tabla20[[#This Row],[NOMBRE Y APELLIDO]],TBLFECHAS[NOMBRE Y APELLIDO],TBLFECHAS[HASTA]),"")</f>
        <v/>
      </c>
      <c r="M433" s="58">
        <v>11758.18</v>
      </c>
      <c r="N433" s="60">
        <v>0</v>
      </c>
      <c r="O433" s="59">
        <v>357.45</v>
      </c>
      <c r="P433" s="59">
        <v>337.46</v>
      </c>
      <c r="Q433" s="59">
        <f>Tabla20[[#This Row],[sbruto]]-SUM(Tabla20[[#This Row],[ISR]:[AFP]])-Tabla20[[#This Row],[sneto]]</f>
        <v>1025</v>
      </c>
      <c r="R433" s="59">
        <v>10038.27</v>
      </c>
      <c r="S433" s="45" t="str">
        <f>_xlfn.XLOOKUP(Tabla20[[#This Row],[cedula]],TMODELO[Numero Documento],TMODELO[gen])</f>
        <v>M</v>
      </c>
      <c r="T433" s="49" t="str">
        <f>_xlfn.XLOOKUP(Tabla20[[#This Row],[cedula]],TMODELO[Numero Documento],TMODELO[Lugar Funciones Codigo])</f>
        <v>01.83.02.00.02</v>
      </c>
    </row>
    <row r="434" spans="1:20">
      <c r="A434" s="57" t="s">
        <v>3113</v>
      </c>
      <c r="B434" s="57" t="s">
        <v>3145</v>
      </c>
      <c r="C434" s="57" t="s">
        <v>3169</v>
      </c>
      <c r="D434" s="57" t="s">
        <v>2774</v>
      </c>
      <c r="E434" s="57" t="str">
        <f>_xlfn.XLOOKUP(Tabla20[[#This Row],[cedula]],TMODELO[Numero Documento],TMODELO[Empleado])</f>
        <v>WILLIAM TORIBIO</v>
      </c>
      <c r="F434" s="57" t="s">
        <v>22</v>
      </c>
      <c r="G434" s="57" t="str">
        <f>_xlfn.XLOOKUP(Tabla20[[#This Row],[cedula]],TMODELO[Numero Documento],TMODELO[Lugar Funciones])</f>
        <v>GRAN TEATRO DEL CIBAO</v>
      </c>
      <c r="H434" s="57" t="str">
        <f>_xlfn.XLOOKUP(Tabla20[[#This Row],[cedula]],TCARRERA[CEDULA],TCARRERA[CATEGORIA DEL SERVIDOR],"")</f>
        <v/>
      </c>
      <c r="I434" s="65"/>
      <c r="J434" s="41" t="str">
        <f>IF(Tabla20[[#This Row],[CARRERA]]&lt;&gt;"",Tabla20[[#This Row],[CARRERA]],IF(Tabla20[[#This Row],[Columna1]]&lt;&gt;"",Tabla20[[#This Row],[Columna1]],""))</f>
        <v/>
      </c>
      <c r="K434" s="55" t="str">
        <f>IF(Tabla20[[#This Row],[TIPO]]="Temporales",_xlfn.XLOOKUP(Tabla20[[#This Row],[NOMBRE Y APELLIDO]],TBLFECHAS[NOMBRE Y APELLIDO],TBLFECHAS[DESDE]),"")</f>
        <v/>
      </c>
      <c r="L434" s="55" t="str">
        <f>IF(Tabla20[[#This Row],[TIPO]]="Temporales",_xlfn.XLOOKUP(Tabla20[[#This Row],[NOMBRE Y APELLIDO]],TBLFECHAS[NOMBRE Y APELLIDO],TBLFECHAS[HASTA]),"")</f>
        <v/>
      </c>
      <c r="M434" s="58">
        <v>10000</v>
      </c>
      <c r="N434" s="63">
        <v>0</v>
      </c>
      <c r="O434" s="59">
        <v>304</v>
      </c>
      <c r="P434" s="59">
        <v>287</v>
      </c>
      <c r="Q434" s="59">
        <f>Tabla20[[#This Row],[sbruto]]-SUM(Tabla20[[#This Row],[ISR]:[AFP]])-Tabla20[[#This Row],[sneto]]</f>
        <v>325</v>
      </c>
      <c r="R434" s="59">
        <v>9084</v>
      </c>
      <c r="S434" s="45" t="str">
        <f>_xlfn.XLOOKUP(Tabla20[[#This Row],[cedula]],TMODELO[Numero Documento],TMODELO[gen])</f>
        <v>M</v>
      </c>
      <c r="T434" s="49" t="str">
        <f>_xlfn.XLOOKUP(Tabla20[[#This Row],[cedula]],TMODELO[Numero Documento],TMODELO[Lugar Funciones Codigo])</f>
        <v>01.83.02.00.02</v>
      </c>
    </row>
    <row r="435" spans="1:20">
      <c r="A435" s="57" t="s">
        <v>3113</v>
      </c>
      <c r="B435" s="57" t="s">
        <v>3145</v>
      </c>
      <c r="C435" s="57" t="s">
        <v>3169</v>
      </c>
      <c r="D435" s="57" t="s">
        <v>2759</v>
      </c>
      <c r="E435" s="57" t="str">
        <f>_xlfn.XLOOKUP(Tabla20[[#This Row],[cedula]],TMODELO[Numero Documento],TMODELO[Empleado])</f>
        <v>SIXTO RAFAEL GUTIERREZ GARCIA</v>
      </c>
      <c r="F435" s="57" t="s">
        <v>768</v>
      </c>
      <c r="G435" s="57" t="str">
        <f>_xlfn.XLOOKUP(Tabla20[[#This Row],[cedula]],TMODELO[Numero Documento],TMODELO[Lugar Funciones])</f>
        <v>GRAN TEATRO DEL CIBAO</v>
      </c>
      <c r="H435" s="57" t="str">
        <f>_xlfn.XLOOKUP(Tabla20[[#This Row],[cedula]],TCARRERA[CEDULA],TCARRERA[CATEGORIA DEL SERVIDOR],"")</f>
        <v/>
      </c>
      <c r="I435" s="65"/>
      <c r="J435" s="41" t="str">
        <f>IF(Tabla20[[#This Row],[CARRERA]]&lt;&gt;"",Tabla20[[#This Row],[CARRERA]],IF(Tabla20[[#This Row],[Columna1]]&lt;&gt;"",Tabla20[[#This Row],[Columna1]],""))</f>
        <v/>
      </c>
      <c r="K435" s="55" t="str">
        <f>IF(Tabla20[[#This Row],[TIPO]]="Temporales",_xlfn.XLOOKUP(Tabla20[[#This Row],[NOMBRE Y APELLIDO]],TBLFECHAS[NOMBRE Y APELLIDO],TBLFECHAS[DESDE]),"")</f>
        <v/>
      </c>
      <c r="L435" s="55" t="str">
        <f>IF(Tabla20[[#This Row],[TIPO]]="Temporales",_xlfn.XLOOKUP(Tabla20[[#This Row],[NOMBRE Y APELLIDO]],TBLFECHAS[NOMBRE Y APELLIDO],TBLFECHAS[HASTA]),"")</f>
        <v/>
      </c>
      <c r="M435" s="58">
        <v>10000</v>
      </c>
      <c r="N435" s="60">
        <v>0</v>
      </c>
      <c r="O435" s="59">
        <v>304</v>
      </c>
      <c r="P435" s="59">
        <v>287</v>
      </c>
      <c r="Q435" s="59">
        <f>Tabla20[[#This Row],[sbruto]]-SUM(Tabla20[[#This Row],[ISR]:[AFP]])-Tabla20[[#This Row],[sneto]]</f>
        <v>25</v>
      </c>
      <c r="R435" s="59">
        <v>9384</v>
      </c>
      <c r="S435" s="45" t="str">
        <f>_xlfn.XLOOKUP(Tabla20[[#This Row],[cedula]],TMODELO[Numero Documento],TMODELO[gen])</f>
        <v>M</v>
      </c>
      <c r="T435" s="49" t="str">
        <f>_xlfn.XLOOKUP(Tabla20[[#This Row],[cedula]],TMODELO[Numero Documento],TMODELO[Lugar Funciones Codigo])</f>
        <v>01.83.02.00.02</v>
      </c>
    </row>
    <row r="436" spans="1:20">
      <c r="A436" s="57" t="s">
        <v>3113</v>
      </c>
      <c r="B436" s="57" t="s">
        <v>3145</v>
      </c>
      <c r="C436" s="57" t="s">
        <v>3169</v>
      </c>
      <c r="D436" s="57" t="s">
        <v>2607</v>
      </c>
      <c r="E436" s="57" t="str">
        <f>_xlfn.XLOOKUP(Tabla20[[#This Row],[cedula]],TMODELO[Numero Documento],TMODELO[Empleado])</f>
        <v>ARMANDO ANDRES TORIBIO ABREU</v>
      </c>
      <c r="F436" s="57" t="s">
        <v>732</v>
      </c>
      <c r="G436" s="57" t="str">
        <f>_xlfn.XLOOKUP(Tabla20[[#This Row],[cedula]],TMODELO[Numero Documento],TMODELO[Lugar Funciones])</f>
        <v>GRAN TEATRO DEL CIBAO</v>
      </c>
      <c r="H436" s="57" t="str">
        <f>_xlfn.XLOOKUP(Tabla20[[#This Row],[cedula]],TCARRERA[CEDULA],TCARRERA[CATEGORIA DEL SERVIDOR],"")</f>
        <v/>
      </c>
      <c r="I436" s="65"/>
      <c r="J436" s="41" t="str">
        <f>IF(Tabla20[[#This Row],[CARRERA]]&lt;&gt;"",Tabla20[[#This Row],[CARRERA]],IF(Tabla20[[#This Row],[Columna1]]&lt;&gt;"",Tabla20[[#This Row],[Columna1]],""))</f>
        <v/>
      </c>
      <c r="K436" s="55" t="str">
        <f>IF(Tabla20[[#This Row],[TIPO]]="Temporales",_xlfn.XLOOKUP(Tabla20[[#This Row],[NOMBRE Y APELLIDO]],TBLFECHAS[NOMBRE Y APELLIDO],TBLFECHAS[DESDE]),"")</f>
        <v/>
      </c>
      <c r="L436" s="55" t="str">
        <f>IF(Tabla20[[#This Row],[TIPO]]="Temporales",_xlfn.XLOOKUP(Tabla20[[#This Row],[NOMBRE Y APELLIDO]],TBLFECHAS[NOMBRE Y APELLIDO],TBLFECHAS[HASTA]),"")</f>
        <v/>
      </c>
      <c r="M436" s="58">
        <v>10000</v>
      </c>
      <c r="N436" s="60">
        <v>0</v>
      </c>
      <c r="O436" s="59">
        <v>304</v>
      </c>
      <c r="P436" s="59">
        <v>287</v>
      </c>
      <c r="Q436" s="59">
        <f>Tabla20[[#This Row],[sbruto]]-SUM(Tabla20[[#This Row],[ISR]:[AFP]])-Tabla20[[#This Row],[sneto]]</f>
        <v>325</v>
      </c>
      <c r="R436" s="59">
        <v>9084</v>
      </c>
      <c r="S436" s="45" t="str">
        <f>_xlfn.XLOOKUP(Tabla20[[#This Row],[cedula]],TMODELO[Numero Documento],TMODELO[gen])</f>
        <v>M</v>
      </c>
      <c r="T436" s="49" t="str">
        <f>_xlfn.XLOOKUP(Tabla20[[#This Row],[cedula]],TMODELO[Numero Documento],TMODELO[Lugar Funciones Codigo])</f>
        <v>01.83.02.00.02</v>
      </c>
    </row>
    <row r="437" spans="1:20">
      <c r="A437" s="57" t="s">
        <v>3113</v>
      </c>
      <c r="B437" s="57" t="s">
        <v>3145</v>
      </c>
      <c r="C437" s="57" t="s">
        <v>3169</v>
      </c>
      <c r="D437" s="57" t="s">
        <v>2771</v>
      </c>
      <c r="E437" s="57" t="str">
        <f>_xlfn.XLOOKUP(Tabla20[[#This Row],[cedula]],TMODELO[Numero Documento],TMODELO[Empleado])</f>
        <v>WELLINGTON ALEXANDER GIL PARRA</v>
      </c>
      <c r="F437" s="57" t="s">
        <v>773</v>
      </c>
      <c r="G437" s="57" t="str">
        <f>_xlfn.XLOOKUP(Tabla20[[#This Row],[cedula]],TMODELO[Numero Documento],TMODELO[Lugar Funciones])</f>
        <v>GRAN TEATRO DEL CIBAO</v>
      </c>
      <c r="H437" s="57" t="str">
        <f>_xlfn.XLOOKUP(Tabla20[[#This Row],[cedula]],TCARRERA[CEDULA],TCARRERA[CATEGORIA DEL SERVIDOR],"")</f>
        <v/>
      </c>
      <c r="I437" s="65"/>
      <c r="J437" s="50" t="str">
        <f>IF(Tabla20[[#This Row],[CARRERA]]&lt;&gt;"",Tabla20[[#This Row],[CARRERA]],IF(Tabla20[[#This Row],[Columna1]]&lt;&gt;"",Tabla20[[#This Row],[Columna1]],""))</f>
        <v/>
      </c>
      <c r="K437" s="54" t="str">
        <f>IF(Tabla20[[#This Row],[TIPO]]="Temporales",_xlfn.XLOOKUP(Tabla20[[#This Row],[NOMBRE Y APELLIDO]],TBLFECHAS[NOMBRE Y APELLIDO],TBLFECHAS[DESDE]),"")</f>
        <v/>
      </c>
      <c r="L437" s="54" t="str">
        <f>IF(Tabla20[[#This Row],[TIPO]]="Temporales",_xlfn.XLOOKUP(Tabla20[[#This Row],[NOMBRE Y APELLIDO]],TBLFECHAS[NOMBRE Y APELLIDO],TBLFECHAS[HASTA]),"")</f>
        <v/>
      </c>
      <c r="M437" s="58">
        <v>10000</v>
      </c>
      <c r="N437" s="60">
        <v>0</v>
      </c>
      <c r="O437" s="59">
        <v>304</v>
      </c>
      <c r="P437" s="59">
        <v>287</v>
      </c>
      <c r="Q437" s="59">
        <f>Tabla20[[#This Row],[sbruto]]-SUM(Tabla20[[#This Row],[ISR]:[AFP]])-Tabla20[[#This Row],[sneto]]</f>
        <v>425</v>
      </c>
      <c r="R437" s="59">
        <v>8984</v>
      </c>
      <c r="S437" s="45" t="str">
        <f>_xlfn.XLOOKUP(Tabla20[[#This Row],[cedula]],TMODELO[Numero Documento],TMODELO[gen])</f>
        <v>M</v>
      </c>
      <c r="T437" s="49" t="str">
        <f>_xlfn.XLOOKUP(Tabla20[[#This Row],[cedula]],TMODELO[Numero Documento],TMODELO[Lugar Funciones Codigo])</f>
        <v>01.83.02.00.02</v>
      </c>
    </row>
    <row r="438" spans="1:20">
      <c r="A438" s="57" t="s">
        <v>3113</v>
      </c>
      <c r="B438" s="57" t="s">
        <v>3145</v>
      </c>
      <c r="C438" s="57" t="s">
        <v>3169</v>
      </c>
      <c r="D438" s="57" t="s">
        <v>2631</v>
      </c>
      <c r="E438" s="57" t="str">
        <f>_xlfn.XLOOKUP(Tabla20[[#This Row],[cedula]],TMODELO[Numero Documento],TMODELO[Empleado])</f>
        <v>DELVI RAFAEL PERALTA MOSQUEA</v>
      </c>
      <c r="F438" s="57" t="s">
        <v>481</v>
      </c>
      <c r="G438" s="57" t="str">
        <f>_xlfn.XLOOKUP(Tabla20[[#This Row],[cedula]],TMODELO[Numero Documento],TMODELO[Lugar Funciones])</f>
        <v>GRAN TEATRO DEL CIBAO</v>
      </c>
      <c r="H438" s="57" t="str">
        <f>_xlfn.XLOOKUP(Tabla20[[#This Row],[cedula]],TCARRERA[CEDULA],TCARRERA[CATEGORIA DEL SERVIDOR],"")</f>
        <v/>
      </c>
      <c r="I438" s="65"/>
      <c r="J438" s="41" t="str">
        <f>IF(Tabla20[[#This Row],[CARRERA]]&lt;&gt;"",Tabla20[[#This Row],[CARRERA]],IF(Tabla20[[#This Row],[Columna1]]&lt;&gt;"",Tabla20[[#This Row],[Columna1]],""))</f>
        <v/>
      </c>
      <c r="K438" s="55" t="str">
        <f>IF(Tabla20[[#This Row],[TIPO]]="Temporales",_xlfn.XLOOKUP(Tabla20[[#This Row],[NOMBRE Y APELLIDO]],TBLFECHAS[NOMBRE Y APELLIDO],TBLFECHAS[DESDE]),"")</f>
        <v/>
      </c>
      <c r="L438" s="55" t="str">
        <f>IF(Tabla20[[#This Row],[TIPO]]="Temporales",_xlfn.XLOOKUP(Tabla20[[#This Row],[NOMBRE Y APELLIDO]],TBLFECHAS[NOMBRE Y APELLIDO],TBLFECHAS[HASTA]),"")</f>
        <v/>
      </c>
      <c r="M438" s="58">
        <v>10000</v>
      </c>
      <c r="N438" s="59">
        <v>0</v>
      </c>
      <c r="O438" s="59">
        <v>304</v>
      </c>
      <c r="P438" s="59">
        <v>287</v>
      </c>
      <c r="Q438" s="59">
        <f>Tabla20[[#This Row],[sbruto]]-SUM(Tabla20[[#This Row],[ISR]:[AFP]])-Tabla20[[#This Row],[sneto]]</f>
        <v>25</v>
      </c>
      <c r="R438" s="59">
        <v>9384</v>
      </c>
      <c r="S438" s="45" t="str">
        <f>_xlfn.XLOOKUP(Tabla20[[#This Row],[cedula]],TMODELO[Numero Documento],TMODELO[gen])</f>
        <v>M</v>
      </c>
      <c r="T438" s="49" t="str">
        <f>_xlfn.XLOOKUP(Tabla20[[#This Row],[cedula]],TMODELO[Numero Documento],TMODELO[Lugar Funciones Codigo])</f>
        <v>01.83.02.00.02</v>
      </c>
    </row>
    <row r="439" spans="1:20">
      <c r="A439" s="57" t="s">
        <v>3113</v>
      </c>
      <c r="B439" s="57" t="s">
        <v>3145</v>
      </c>
      <c r="C439" s="57" t="s">
        <v>3169</v>
      </c>
      <c r="D439" s="57" t="s">
        <v>1547</v>
      </c>
      <c r="E439" s="57" t="str">
        <f>_xlfn.XLOOKUP(Tabla20[[#This Row],[cedula]],TMODELO[Numero Documento],TMODELO[Empleado])</f>
        <v>GLENYS DOMINGA CONTRERAS ROSARIO</v>
      </c>
      <c r="F439" s="57" t="s">
        <v>144</v>
      </c>
      <c r="G439" s="57" t="str">
        <f>_xlfn.XLOOKUP(Tabla20[[#This Row],[cedula]],TMODELO[Numero Documento],TMODELO[Lugar Funciones])</f>
        <v>GRAN TEATRO DEL CIBAO</v>
      </c>
      <c r="H439" s="57" t="str">
        <f>_xlfn.XLOOKUP(Tabla20[[#This Row],[cedula]],TCARRERA[CEDULA],TCARRERA[CATEGORIA DEL SERVIDOR],"")</f>
        <v>CARRERA ADMINISTRATIVA</v>
      </c>
      <c r="I439" s="65"/>
      <c r="J439" s="50" t="str">
        <f>IF(Tabla20[[#This Row],[CARRERA]]&lt;&gt;"",Tabla20[[#This Row],[CARRERA]],IF(Tabla20[[#This Row],[Columna1]]&lt;&gt;"",Tabla20[[#This Row],[Columna1]],""))</f>
        <v>CARRERA ADMINISTRATIVA</v>
      </c>
      <c r="K439" s="54" t="str">
        <f>IF(Tabla20[[#This Row],[TIPO]]="Temporales",_xlfn.XLOOKUP(Tabla20[[#This Row],[NOMBRE Y APELLIDO]],TBLFECHAS[NOMBRE Y APELLIDO],TBLFECHAS[DESDE]),"")</f>
        <v/>
      </c>
      <c r="L439" s="54" t="str">
        <f>IF(Tabla20[[#This Row],[TIPO]]="Temporales",_xlfn.XLOOKUP(Tabla20[[#This Row],[NOMBRE Y APELLIDO]],TBLFECHAS[NOMBRE Y APELLIDO],TBLFECHAS[HASTA]),"")</f>
        <v/>
      </c>
      <c r="M439" s="58">
        <v>10000</v>
      </c>
      <c r="N439" s="59">
        <v>0</v>
      </c>
      <c r="O439" s="59">
        <v>304</v>
      </c>
      <c r="P439" s="59">
        <v>287</v>
      </c>
      <c r="Q439" s="59">
        <f>Tabla20[[#This Row],[sbruto]]-SUM(Tabla20[[#This Row],[ISR]:[AFP]])-Tabla20[[#This Row],[sneto]]</f>
        <v>1675.12</v>
      </c>
      <c r="R439" s="59">
        <v>7733.88</v>
      </c>
      <c r="S439" s="45" t="str">
        <f>_xlfn.XLOOKUP(Tabla20[[#This Row],[cedula]],TMODELO[Numero Documento],TMODELO[gen])</f>
        <v>F</v>
      </c>
      <c r="T439" s="49" t="str">
        <f>_xlfn.XLOOKUP(Tabla20[[#This Row],[cedula]],TMODELO[Numero Documento],TMODELO[Lugar Funciones Codigo])</f>
        <v>01.83.02.00.02</v>
      </c>
    </row>
    <row r="440" spans="1:20">
      <c r="A440" s="57" t="s">
        <v>3113</v>
      </c>
      <c r="B440" s="57" t="s">
        <v>3145</v>
      </c>
      <c r="C440" s="57" t="s">
        <v>3169</v>
      </c>
      <c r="D440" s="57" t="s">
        <v>2738</v>
      </c>
      <c r="E440" s="57" t="str">
        <f>_xlfn.XLOOKUP(Tabla20[[#This Row],[cedula]],TMODELO[Numero Documento],TMODELO[Empleado])</f>
        <v>NOEL ARISTIDES GOMEZ ALBURQUERQUE</v>
      </c>
      <c r="F440" s="57" t="s">
        <v>36</v>
      </c>
      <c r="G440" s="57" t="str">
        <f>_xlfn.XLOOKUP(Tabla20[[#This Row],[cedula]],TMODELO[Numero Documento],TMODELO[Lugar Funciones])</f>
        <v>GRAN TEATRO DEL CIBAO</v>
      </c>
      <c r="H440" s="57" t="str">
        <f>_xlfn.XLOOKUP(Tabla20[[#This Row],[cedula]],TCARRERA[CEDULA],TCARRERA[CATEGORIA DEL SERVIDOR],"")</f>
        <v/>
      </c>
      <c r="I440" s="65"/>
      <c r="J440" s="41" t="str">
        <f>IF(Tabla20[[#This Row],[CARRERA]]&lt;&gt;"",Tabla20[[#This Row],[CARRERA]],IF(Tabla20[[#This Row],[Columna1]]&lt;&gt;"",Tabla20[[#This Row],[Columna1]],""))</f>
        <v/>
      </c>
      <c r="K440" s="55" t="str">
        <f>IF(Tabla20[[#This Row],[TIPO]]="Temporales",_xlfn.XLOOKUP(Tabla20[[#This Row],[NOMBRE Y APELLIDO]],TBLFECHAS[NOMBRE Y APELLIDO],TBLFECHAS[DESDE]),"")</f>
        <v/>
      </c>
      <c r="L440" s="55" t="str">
        <f>IF(Tabla20[[#This Row],[TIPO]]="Temporales",_xlfn.XLOOKUP(Tabla20[[#This Row],[NOMBRE Y APELLIDO]],TBLFECHAS[NOMBRE Y APELLIDO],TBLFECHAS[HASTA]),"")</f>
        <v/>
      </c>
      <c r="M440" s="58">
        <v>10000</v>
      </c>
      <c r="N440" s="63">
        <v>0</v>
      </c>
      <c r="O440" s="59">
        <v>304</v>
      </c>
      <c r="P440" s="59">
        <v>287</v>
      </c>
      <c r="Q440" s="59">
        <f>Tabla20[[#This Row],[sbruto]]-SUM(Tabla20[[#This Row],[ISR]:[AFP]])-Tabla20[[#This Row],[sneto]]</f>
        <v>325</v>
      </c>
      <c r="R440" s="59">
        <v>9084</v>
      </c>
      <c r="S440" s="45" t="str">
        <f>_xlfn.XLOOKUP(Tabla20[[#This Row],[cedula]],TMODELO[Numero Documento],TMODELO[gen])</f>
        <v>M</v>
      </c>
      <c r="T440" s="49" t="str">
        <f>_xlfn.XLOOKUP(Tabla20[[#This Row],[cedula]],TMODELO[Numero Documento],TMODELO[Lugar Funciones Codigo])</f>
        <v>01.83.02.00.02</v>
      </c>
    </row>
    <row r="441" spans="1:20">
      <c r="A441" s="57" t="s">
        <v>3113</v>
      </c>
      <c r="B441" s="57" t="s">
        <v>3145</v>
      </c>
      <c r="C441" s="57" t="s">
        <v>3169</v>
      </c>
      <c r="D441" s="57" t="s">
        <v>2784</v>
      </c>
      <c r="E441" s="57" t="str">
        <f>_xlfn.XLOOKUP(Tabla20[[#This Row],[cedula]],TMODELO[Numero Documento],TMODELO[Empleado])</f>
        <v>ZORINA DEL CARMEN CORNIEL PAULINO</v>
      </c>
      <c r="F441" s="57" t="s">
        <v>8</v>
      </c>
      <c r="G441" s="57" t="str">
        <f>_xlfn.XLOOKUP(Tabla20[[#This Row],[cedula]],TMODELO[Numero Documento],TMODELO[Lugar Funciones])</f>
        <v>GRAN TEATRO DEL CIBAO</v>
      </c>
      <c r="H441" s="57" t="str">
        <f>_xlfn.XLOOKUP(Tabla20[[#This Row],[cedula]],TCARRERA[CEDULA],TCARRERA[CATEGORIA DEL SERVIDOR],"")</f>
        <v/>
      </c>
      <c r="I441" s="65"/>
      <c r="J441" s="41" t="str">
        <f>IF(Tabla20[[#This Row],[CARRERA]]&lt;&gt;"",Tabla20[[#This Row],[CARRERA]],IF(Tabla20[[#This Row],[Columna1]]&lt;&gt;"",Tabla20[[#This Row],[Columna1]],""))</f>
        <v/>
      </c>
      <c r="K441" s="55" t="str">
        <f>IF(Tabla20[[#This Row],[TIPO]]="Temporales",_xlfn.XLOOKUP(Tabla20[[#This Row],[NOMBRE Y APELLIDO]],TBLFECHAS[NOMBRE Y APELLIDO],TBLFECHAS[DESDE]),"")</f>
        <v/>
      </c>
      <c r="L441" s="55" t="str">
        <f>IF(Tabla20[[#This Row],[TIPO]]="Temporales",_xlfn.XLOOKUP(Tabla20[[#This Row],[NOMBRE Y APELLIDO]],TBLFECHAS[NOMBRE Y APELLIDO],TBLFECHAS[HASTA]),"")</f>
        <v/>
      </c>
      <c r="M441" s="58">
        <v>10000</v>
      </c>
      <c r="N441" s="63">
        <v>0</v>
      </c>
      <c r="O441" s="59">
        <v>304</v>
      </c>
      <c r="P441" s="59">
        <v>287</v>
      </c>
      <c r="Q441" s="59">
        <f>Tabla20[[#This Row],[sbruto]]-SUM(Tabla20[[#This Row],[ISR]:[AFP]])-Tabla20[[#This Row],[sneto]]</f>
        <v>25</v>
      </c>
      <c r="R441" s="59">
        <v>9384</v>
      </c>
      <c r="S441" s="45" t="str">
        <f>_xlfn.XLOOKUP(Tabla20[[#This Row],[cedula]],TMODELO[Numero Documento],TMODELO[gen])</f>
        <v>F</v>
      </c>
      <c r="T441" s="49" t="str">
        <f>_xlfn.XLOOKUP(Tabla20[[#This Row],[cedula]],TMODELO[Numero Documento],TMODELO[Lugar Funciones Codigo])</f>
        <v>01.83.02.00.02</v>
      </c>
    </row>
    <row r="442" spans="1:20">
      <c r="A442" s="57" t="s">
        <v>3113</v>
      </c>
      <c r="B442" s="57" t="s">
        <v>3145</v>
      </c>
      <c r="C442" s="57" t="s">
        <v>3169</v>
      </c>
      <c r="D442" s="57" t="s">
        <v>2613</v>
      </c>
      <c r="E442" s="57" t="str">
        <f>_xlfn.XLOOKUP(Tabla20[[#This Row],[cedula]],TMODELO[Numero Documento],TMODELO[Empleado])</f>
        <v>BRENDA ALTAGRACIA RAMOS</v>
      </c>
      <c r="F442" s="57" t="s">
        <v>8</v>
      </c>
      <c r="G442" s="57" t="str">
        <f>_xlfn.XLOOKUP(Tabla20[[#This Row],[cedula]],TMODELO[Numero Documento],TMODELO[Lugar Funciones])</f>
        <v>GRAN TEATRO DEL CIBAO</v>
      </c>
      <c r="H442" s="57" t="str">
        <f>_xlfn.XLOOKUP(Tabla20[[#This Row],[cedula]],TCARRERA[CEDULA],TCARRERA[CATEGORIA DEL SERVIDOR],"")</f>
        <v/>
      </c>
      <c r="I442" s="65"/>
      <c r="J442" s="41" t="str">
        <f>IF(Tabla20[[#This Row],[CARRERA]]&lt;&gt;"",Tabla20[[#This Row],[CARRERA]],IF(Tabla20[[#This Row],[Columna1]]&lt;&gt;"",Tabla20[[#This Row],[Columna1]],""))</f>
        <v/>
      </c>
      <c r="K442" s="55" t="str">
        <f>IF(Tabla20[[#This Row],[TIPO]]="Temporales",_xlfn.XLOOKUP(Tabla20[[#This Row],[NOMBRE Y APELLIDO]],TBLFECHAS[NOMBRE Y APELLIDO],TBLFECHAS[DESDE]),"")</f>
        <v/>
      </c>
      <c r="L442" s="55" t="str">
        <f>IF(Tabla20[[#This Row],[TIPO]]="Temporales",_xlfn.XLOOKUP(Tabla20[[#This Row],[NOMBRE Y APELLIDO]],TBLFECHAS[NOMBRE Y APELLIDO],TBLFECHAS[HASTA]),"")</f>
        <v/>
      </c>
      <c r="M442" s="58">
        <v>10000</v>
      </c>
      <c r="N442" s="63">
        <v>0</v>
      </c>
      <c r="O442" s="59">
        <v>304</v>
      </c>
      <c r="P442" s="59">
        <v>287</v>
      </c>
      <c r="Q442" s="59">
        <f>Tabla20[[#This Row],[sbruto]]-SUM(Tabla20[[#This Row],[ISR]:[AFP]])-Tabla20[[#This Row],[sneto]]</f>
        <v>25</v>
      </c>
      <c r="R442" s="59">
        <v>9384</v>
      </c>
      <c r="S442" s="48" t="str">
        <f>_xlfn.XLOOKUP(Tabla20[[#This Row],[cedula]],TMODELO[Numero Documento],TMODELO[gen])</f>
        <v>F</v>
      </c>
      <c r="T442" s="49" t="str">
        <f>_xlfn.XLOOKUP(Tabla20[[#This Row],[cedula]],TMODELO[Numero Documento],TMODELO[Lugar Funciones Codigo])</f>
        <v>01.83.02.00.02</v>
      </c>
    </row>
    <row r="443" spans="1:20">
      <c r="A443" s="57" t="s">
        <v>3113</v>
      </c>
      <c r="B443" s="57" t="s">
        <v>3145</v>
      </c>
      <c r="C443" s="57" t="s">
        <v>3169</v>
      </c>
      <c r="D443" s="57" t="s">
        <v>2660</v>
      </c>
      <c r="E443" s="57" t="str">
        <f>_xlfn.XLOOKUP(Tabla20[[#This Row],[cedula]],TMODELO[Numero Documento],TMODELO[Empleado])</f>
        <v>FRESA ALTAGRACIA CASTILLO SANTOS</v>
      </c>
      <c r="F443" s="57" t="s">
        <v>8</v>
      </c>
      <c r="G443" s="57" t="str">
        <f>_xlfn.XLOOKUP(Tabla20[[#This Row],[cedula]],TMODELO[Numero Documento],TMODELO[Lugar Funciones])</f>
        <v>GRAN TEATRO DEL CIBAO</v>
      </c>
      <c r="H443" s="57" t="str">
        <f>_xlfn.XLOOKUP(Tabla20[[#This Row],[cedula]],TCARRERA[CEDULA],TCARRERA[CATEGORIA DEL SERVIDOR],"")</f>
        <v/>
      </c>
      <c r="I443" s="65"/>
      <c r="J443" s="41" t="str">
        <f>IF(Tabla20[[#This Row],[CARRERA]]&lt;&gt;"",Tabla20[[#This Row],[CARRERA]],IF(Tabla20[[#This Row],[Columna1]]&lt;&gt;"",Tabla20[[#This Row],[Columna1]],""))</f>
        <v/>
      </c>
      <c r="K443" s="55" t="str">
        <f>IF(Tabla20[[#This Row],[TIPO]]="Temporales",_xlfn.XLOOKUP(Tabla20[[#This Row],[NOMBRE Y APELLIDO]],TBLFECHAS[NOMBRE Y APELLIDO],TBLFECHAS[DESDE]),"")</f>
        <v/>
      </c>
      <c r="L443" s="55" t="str">
        <f>IF(Tabla20[[#This Row],[TIPO]]="Temporales",_xlfn.XLOOKUP(Tabla20[[#This Row],[NOMBRE Y APELLIDO]],TBLFECHAS[NOMBRE Y APELLIDO],TBLFECHAS[HASTA]),"")</f>
        <v/>
      </c>
      <c r="M443" s="58">
        <v>10000</v>
      </c>
      <c r="N443" s="63">
        <v>0</v>
      </c>
      <c r="O443" s="59">
        <v>304</v>
      </c>
      <c r="P443" s="59">
        <v>287</v>
      </c>
      <c r="Q443" s="59">
        <f>Tabla20[[#This Row],[sbruto]]-SUM(Tabla20[[#This Row],[ISR]:[AFP]])-Tabla20[[#This Row],[sneto]]</f>
        <v>375</v>
      </c>
      <c r="R443" s="59">
        <v>9034</v>
      </c>
      <c r="S443" s="45" t="str">
        <f>_xlfn.XLOOKUP(Tabla20[[#This Row],[cedula]],TMODELO[Numero Documento],TMODELO[gen])</f>
        <v>F</v>
      </c>
      <c r="T443" s="49" t="str">
        <f>_xlfn.XLOOKUP(Tabla20[[#This Row],[cedula]],TMODELO[Numero Documento],TMODELO[Lugar Funciones Codigo])</f>
        <v>01.83.02.00.02</v>
      </c>
    </row>
    <row r="444" spans="1:20">
      <c r="A444" s="57" t="s">
        <v>3113</v>
      </c>
      <c r="B444" s="57" t="s">
        <v>3145</v>
      </c>
      <c r="C444" s="57" t="s">
        <v>3169</v>
      </c>
      <c r="D444" s="57" t="s">
        <v>2747</v>
      </c>
      <c r="E444" s="57" t="str">
        <f>_xlfn.XLOOKUP(Tabla20[[#This Row],[cedula]],TMODELO[Numero Documento],TMODELO[Empleado])</f>
        <v>RAMON MARINO MORALES</v>
      </c>
      <c r="F444" s="57" t="s">
        <v>68</v>
      </c>
      <c r="G444" s="57" t="str">
        <f>_xlfn.XLOOKUP(Tabla20[[#This Row],[cedula]],TMODELO[Numero Documento],TMODELO[Lugar Funciones])</f>
        <v>CENTRO DE LA CULTURA DE SANTIAGO</v>
      </c>
      <c r="H444" s="57" t="str">
        <f>_xlfn.XLOOKUP(Tabla20[[#This Row],[cedula]],TCARRERA[CEDULA],TCARRERA[CATEGORIA DEL SERVIDOR],"")</f>
        <v/>
      </c>
      <c r="I444" s="65"/>
      <c r="J444" s="41" t="str">
        <f>IF(Tabla20[[#This Row],[CARRERA]]&lt;&gt;"",Tabla20[[#This Row],[CARRERA]],IF(Tabla20[[#This Row],[Columna1]]&lt;&gt;"",Tabla20[[#This Row],[Columna1]],""))</f>
        <v/>
      </c>
      <c r="K444" s="55" t="str">
        <f>IF(Tabla20[[#This Row],[TIPO]]="Temporales",_xlfn.XLOOKUP(Tabla20[[#This Row],[NOMBRE Y APELLIDO]],TBLFECHAS[NOMBRE Y APELLIDO],TBLFECHAS[DESDE]),"")</f>
        <v/>
      </c>
      <c r="L444" s="55" t="str">
        <f>IF(Tabla20[[#This Row],[TIPO]]="Temporales",_xlfn.XLOOKUP(Tabla20[[#This Row],[NOMBRE Y APELLIDO]],TBLFECHAS[NOMBRE Y APELLIDO],TBLFECHAS[HASTA]),"")</f>
        <v/>
      </c>
      <c r="M444" s="58">
        <v>20000</v>
      </c>
      <c r="N444" s="60">
        <v>0</v>
      </c>
      <c r="O444" s="59">
        <v>608</v>
      </c>
      <c r="P444" s="59">
        <v>574</v>
      </c>
      <c r="Q444" s="59">
        <f>Tabla20[[#This Row],[sbruto]]-SUM(Tabla20[[#This Row],[ISR]:[AFP]])-Tabla20[[#This Row],[sneto]]</f>
        <v>75</v>
      </c>
      <c r="R444" s="59">
        <v>18743</v>
      </c>
      <c r="S444" s="45" t="str">
        <f>_xlfn.XLOOKUP(Tabla20[[#This Row],[cedula]],TMODELO[Numero Documento],TMODELO[gen])</f>
        <v>M</v>
      </c>
      <c r="T444" s="49" t="str">
        <f>_xlfn.XLOOKUP(Tabla20[[#This Row],[cedula]],TMODELO[Numero Documento],TMODELO[Lugar Funciones Codigo])</f>
        <v>01.83.02.00.03</v>
      </c>
    </row>
    <row r="445" spans="1:20">
      <c r="A445" s="57" t="s">
        <v>3113</v>
      </c>
      <c r="B445" s="57" t="s">
        <v>3145</v>
      </c>
      <c r="C445" s="57" t="s">
        <v>3169</v>
      </c>
      <c r="D445" s="57" t="s">
        <v>2668</v>
      </c>
      <c r="E445" s="57" t="str">
        <f>_xlfn.XLOOKUP(Tabla20[[#This Row],[cedula]],TMODELO[Numero Documento],TMODELO[Empleado])</f>
        <v>GREGORIO CAPELLAN PEÑA</v>
      </c>
      <c r="F445" s="57" t="s">
        <v>32</v>
      </c>
      <c r="G445" s="57" t="str">
        <f>_xlfn.XLOOKUP(Tabla20[[#This Row],[cedula]],TMODELO[Numero Documento],TMODELO[Lugar Funciones])</f>
        <v>CENTRO DE LA CULTURA DE SANTIAGO</v>
      </c>
      <c r="H445" s="57" t="str">
        <f>_xlfn.XLOOKUP(Tabla20[[#This Row],[cedula]],TCARRERA[CEDULA],TCARRERA[CATEGORIA DEL SERVIDOR],"")</f>
        <v/>
      </c>
      <c r="I445" s="65"/>
      <c r="J445" s="50" t="str">
        <f>IF(Tabla20[[#This Row],[CARRERA]]&lt;&gt;"",Tabla20[[#This Row],[CARRERA]],IF(Tabla20[[#This Row],[Columna1]]&lt;&gt;"",Tabla20[[#This Row],[Columna1]],""))</f>
        <v/>
      </c>
      <c r="K445" s="54" t="str">
        <f>IF(Tabla20[[#This Row],[TIPO]]="Temporales",_xlfn.XLOOKUP(Tabla20[[#This Row],[NOMBRE Y APELLIDO]],TBLFECHAS[NOMBRE Y APELLIDO],TBLFECHAS[DESDE]),"")</f>
        <v/>
      </c>
      <c r="L445" s="54" t="str">
        <f>IF(Tabla20[[#This Row],[TIPO]]="Temporales",_xlfn.XLOOKUP(Tabla20[[#This Row],[NOMBRE Y APELLIDO]],TBLFECHAS[NOMBRE Y APELLIDO],TBLFECHAS[HASTA]),"")</f>
        <v/>
      </c>
      <c r="M445" s="58">
        <v>17710</v>
      </c>
      <c r="N445" s="60">
        <v>0</v>
      </c>
      <c r="O445" s="59">
        <v>538.38</v>
      </c>
      <c r="P445" s="59">
        <v>508.28</v>
      </c>
      <c r="Q445" s="59">
        <f>Tabla20[[#This Row],[sbruto]]-SUM(Tabla20[[#This Row],[ISR]:[AFP]])-Tabla20[[#This Row],[sneto]]</f>
        <v>725</v>
      </c>
      <c r="R445" s="59">
        <v>15938.34</v>
      </c>
      <c r="S445" s="45" t="str">
        <f>_xlfn.XLOOKUP(Tabla20[[#This Row],[cedula]],TMODELO[Numero Documento],TMODELO[gen])</f>
        <v>M</v>
      </c>
      <c r="T445" s="49" t="str">
        <f>_xlfn.XLOOKUP(Tabla20[[#This Row],[cedula]],TMODELO[Numero Documento],TMODELO[Lugar Funciones Codigo])</f>
        <v>01.83.02.00.03</v>
      </c>
    </row>
    <row r="446" spans="1:20">
      <c r="A446" s="57" t="s">
        <v>3113</v>
      </c>
      <c r="B446" s="57" t="s">
        <v>3145</v>
      </c>
      <c r="C446" s="57" t="s">
        <v>3169</v>
      </c>
      <c r="D446" s="57" t="s">
        <v>1575</v>
      </c>
      <c r="E446" s="57" t="str">
        <f>_xlfn.XLOOKUP(Tabla20[[#This Row],[cedula]],TMODELO[Numero Documento],TMODELO[Empleado])</f>
        <v>ORFELINA MIROLIZA RODRIGUEZ DURAN</v>
      </c>
      <c r="F446" s="57" t="s">
        <v>34</v>
      </c>
      <c r="G446" s="57" t="str">
        <f>_xlfn.XLOOKUP(Tabla20[[#This Row],[cedula]],TMODELO[Numero Documento],TMODELO[Lugar Funciones])</f>
        <v>CENTRO DE LA CULTURA DE SANTIAGO</v>
      </c>
      <c r="H446" s="57" t="str">
        <f>_xlfn.XLOOKUP(Tabla20[[#This Row],[cedula]],TCARRERA[CEDULA],TCARRERA[CATEGORIA DEL SERVIDOR],"")</f>
        <v>CARRERA ADMINISTRATIVA</v>
      </c>
      <c r="I446" s="65"/>
      <c r="J446" s="41" t="str">
        <f>IF(Tabla20[[#This Row],[CARRERA]]&lt;&gt;"",Tabla20[[#This Row],[CARRERA]],IF(Tabla20[[#This Row],[Columna1]]&lt;&gt;"",Tabla20[[#This Row],[Columna1]],""))</f>
        <v>CARRERA ADMINISTRATIVA</v>
      </c>
      <c r="K446" s="55" t="str">
        <f>IF(Tabla20[[#This Row],[TIPO]]="Temporales",_xlfn.XLOOKUP(Tabla20[[#This Row],[NOMBRE Y APELLIDO]],TBLFECHAS[NOMBRE Y APELLIDO],TBLFECHAS[DESDE]),"")</f>
        <v/>
      </c>
      <c r="L446" s="55" t="str">
        <f>IF(Tabla20[[#This Row],[TIPO]]="Temporales",_xlfn.XLOOKUP(Tabla20[[#This Row],[NOMBRE Y APELLIDO]],TBLFECHAS[NOMBRE Y APELLIDO],TBLFECHAS[HASTA]),"")</f>
        <v/>
      </c>
      <c r="M446" s="58">
        <v>16500</v>
      </c>
      <c r="N446" s="63">
        <v>0</v>
      </c>
      <c r="O446" s="59">
        <v>501.6</v>
      </c>
      <c r="P446" s="59">
        <v>473.55</v>
      </c>
      <c r="Q446" s="59">
        <f>Tabla20[[#This Row],[sbruto]]-SUM(Tabla20[[#This Row],[ISR]:[AFP]])-Tabla20[[#This Row],[sneto]]</f>
        <v>75</v>
      </c>
      <c r="R446" s="59">
        <v>15449.85</v>
      </c>
      <c r="S446" s="49" t="str">
        <f>_xlfn.XLOOKUP(Tabla20[[#This Row],[cedula]],TMODELO[Numero Documento],TMODELO[gen])</f>
        <v>M</v>
      </c>
      <c r="T446" s="49" t="str">
        <f>_xlfn.XLOOKUP(Tabla20[[#This Row],[cedula]],TMODELO[Numero Documento],TMODELO[Lugar Funciones Codigo])</f>
        <v>01.83.02.00.03</v>
      </c>
    </row>
    <row r="447" spans="1:20">
      <c r="A447" s="57" t="s">
        <v>3113</v>
      </c>
      <c r="B447" s="57" t="s">
        <v>3145</v>
      </c>
      <c r="C447" s="57" t="s">
        <v>3169</v>
      </c>
      <c r="D447" s="57" t="s">
        <v>2696</v>
      </c>
      <c r="E447" s="57" t="str">
        <f>_xlfn.XLOOKUP(Tabla20[[#This Row],[cedula]],TMODELO[Numero Documento],TMODELO[Empleado])</f>
        <v>JOSE SINENCIO APOLINAR ESPINAL TAVERAS</v>
      </c>
      <c r="F447" s="57" t="s">
        <v>43</v>
      </c>
      <c r="G447" s="57" t="str">
        <f>_xlfn.XLOOKUP(Tabla20[[#This Row],[cedula]],TMODELO[Numero Documento],TMODELO[Lugar Funciones])</f>
        <v>CENTRO DE LA CULTURA DE SANTIAGO</v>
      </c>
      <c r="H447" s="57" t="str">
        <f>_xlfn.XLOOKUP(Tabla20[[#This Row],[cedula]],TCARRERA[CEDULA],TCARRERA[CATEGORIA DEL SERVIDOR],"")</f>
        <v/>
      </c>
      <c r="I447" s="65"/>
      <c r="J447" s="50" t="str">
        <f>IF(Tabla20[[#This Row],[CARRERA]]&lt;&gt;"",Tabla20[[#This Row],[CARRERA]],IF(Tabla20[[#This Row],[Columna1]]&lt;&gt;"",Tabla20[[#This Row],[Columna1]],""))</f>
        <v/>
      </c>
      <c r="K447" s="54" t="str">
        <f>IF(Tabla20[[#This Row],[TIPO]]="Temporales",_xlfn.XLOOKUP(Tabla20[[#This Row],[NOMBRE Y APELLIDO]],TBLFECHAS[NOMBRE Y APELLIDO],TBLFECHAS[DESDE]),"")</f>
        <v/>
      </c>
      <c r="L447" s="54" t="str">
        <f>IF(Tabla20[[#This Row],[TIPO]]="Temporales",_xlfn.XLOOKUP(Tabla20[[#This Row],[NOMBRE Y APELLIDO]],TBLFECHAS[NOMBRE Y APELLIDO],TBLFECHAS[HASTA]),"")</f>
        <v/>
      </c>
      <c r="M447" s="58">
        <v>16500</v>
      </c>
      <c r="N447" s="60">
        <v>0</v>
      </c>
      <c r="O447" s="59">
        <v>501.6</v>
      </c>
      <c r="P447" s="59">
        <v>473.55</v>
      </c>
      <c r="Q447" s="59">
        <f>Tabla20[[#This Row],[sbruto]]-SUM(Tabla20[[#This Row],[ISR]:[AFP]])-Tabla20[[#This Row],[sneto]]</f>
        <v>375</v>
      </c>
      <c r="R447" s="59">
        <v>15149.85</v>
      </c>
      <c r="S447" s="45" t="str">
        <f>_xlfn.XLOOKUP(Tabla20[[#This Row],[cedula]],TMODELO[Numero Documento],TMODELO[gen])</f>
        <v>M</v>
      </c>
      <c r="T447" s="49" t="str">
        <f>_xlfn.XLOOKUP(Tabla20[[#This Row],[cedula]],TMODELO[Numero Documento],TMODELO[Lugar Funciones Codigo])</f>
        <v>01.83.02.00.03</v>
      </c>
    </row>
    <row r="448" spans="1:20">
      <c r="A448" s="57" t="s">
        <v>3113</v>
      </c>
      <c r="B448" s="57" t="s">
        <v>3145</v>
      </c>
      <c r="C448" s="57" t="s">
        <v>3169</v>
      </c>
      <c r="D448" s="57" t="s">
        <v>2695</v>
      </c>
      <c r="E448" s="57" t="str">
        <f>_xlfn.XLOOKUP(Tabla20[[#This Row],[cedula]],TMODELO[Numero Documento],TMODELO[Empleado])</f>
        <v>JOSE RAFAEL ORTIZ OVALLES</v>
      </c>
      <c r="F448" s="57" t="s">
        <v>24</v>
      </c>
      <c r="G448" s="57" t="str">
        <f>_xlfn.XLOOKUP(Tabla20[[#This Row],[cedula]],TMODELO[Numero Documento],TMODELO[Lugar Funciones])</f>
        <v>CENTRO DE LA CULTURA DE SANTIAGO</v>
      </c>
      <c r="H448" s="57" t="str">
        <f>_xlfn.XLOOKUP(Tabla20[[#This Row],[cedula]],TCARRERA[CEDULA],TCARRERA[CATEGORIA DEL SERVIDOR],"")</f>
        <v/>
      </c>
      <c r="I448" s="65"/>
      <c r="J448" s="50" t="str">
        <f>IF(Tabla20[[#This Row],[CARRERA]]&lt;&gt;"",Tabla20[[#This Row],[CARRERA]],IF(Tabla20[[#This Row],[Columna1]]&lt;&gt;"",Tabla20[[#This Row],[Columna1]],""))</f>
        <v/>
      </c>
      <c r="K448" s="54" t="str">
        <f>IF(Tabla20[[#This Row],[TIPO]]="Temporales",_xlfn.XLOOKUP(Tabla20[[#This Row],[NOMBRE Y APELLIDO]],TBLFECHAS[NOMBRE Y APELLIDO],TBLFECHAS[DESDE]),"")</f>
        <v/>
      </c>
      <c r="L448" s="54" t="str">
        <f>IF(Tabla20[[#This Row],[TIPO]]="Temporales",_xlfn.XLOOKUP(Tabla20[[#This Row],[NOMBRE Y APELLIDO]],TBLFECHAS[NOMBRE Y APELLIDO],TBLFECHAS[HASTA]),"")</f>
        <v/>
      </c>
      <c r="M448" s="58">
        <v>16500</v>
      </c>
      <c r="N448" s="60">
        <v>0</v>
      </c>
      <c r="O448" s="59">
        <v>501.6</v>
      </c>
      <c r="P448" s="59">
        <v>473.55</v>
      </c>
      <c r="Q448" s="59">
        <f>Tabla20[[#This Row],[sbruto]]-SUM(Tabla20[[#This Row],[ISR]:[AFP]])-Tabla20[[#This Row],[sneto]]</f>
        <v>375</v>
      </c>
      <c r="R448" s="59">
        <v>15149.85</v>
      </c>
      <c r="S448" s="45" t="str">
        <f>_xlfn.XLOOKUP(Tabla20[[#This Row],[cedula]],TMODELO[Numero Documento],TMODELO[gen])</f>
        <v>M</v>
      </c>
      <c r="T448" s="49" t="str">
        <f>_xlfn.XLOOKUP(Tabla20[[#This Row],[cedula]],TMODELO[Numero Documento],TMODELO[Lugar Funciones Codigo])</f>
        <v>01.83.02.00.03</v>
      </c>
    </row>
    <row r="449" spans="1:20">
      <c r="A449" s="57" t="s">
        <v>3113</v>
      </c>
      <c r="B449" s="57" t="s">
        <v>3145</v>
      </c>
      <c r="C449" s="57" t="s">
        <v>3169</v>
      </c>
      <c r="D449" s="57" t="s">
        <v>1564</v>
      </c>
      <c r="E449" s="57" t="str">
        <f>_xlfn.XLOOKUP(Tabla20[[#This Row],[cedula]],TMODELO[Numero Documento],TMODELO[Empleado])</f>
        <v>MARIA CEPEDA RODRIGUEZ</v>
      </c>
      <c r="F449" s="57" t="s">
        <v>60</v>
      </c>
      <c r="G449" s="57" t="str">
        <f>_xlfn.XLOOKUP(Tabla20[[#This Row],[cedula]],TMODELO[Numero Documento],TMODELO[Lugar Funciones])</f>
        <v>CENTRO DE LA CULTURA DE SANTIAGO</v>
      </c>
      <c r="H449" s="57" t="str">
        <f>_xlfn.XLOOKUP(Tabla20[[#This Row],[cedula]],TCARRERA[CEDULA],TCARRERA[CATEGORIA DEL SERVIDOR],"")</f>
        <v>CARRERA ADMINISTRATIVA</v>
      </c>
      <c r="I449" s="65"/>
      <c r="J449" s="41" t="str">
        <f>IF(Tabla20[[#This Row],[CARRERA]]&lt;&gt;"",Tabla20[[#This Row],[CARRERA]],IF(Tabla20[[#This Row],[Columna1]]&lt;&gt;"",Tabla20[[#This Row],[Columna1]],""))</f>
        <v>CARRERA ADMINISTRATIVA</v>
      </c>
      <c r="K449" s="55" t="str">
        <f>IF(Tabla20[[#This Row],[TIPO]]="Temporales",_xlfn.XLOOKUP(Tabla20[[#This Row],[NOMBRE Y APELLIDO]],TBLFECHAS[NOMBRE Y APELLIDO],TBLFECHAS[DESDE]),"")</f>
        <v/>
      </c>
      <c r="L449" s="55" t="str">
        <f>IF(Tabla20[[#This Row],[TIPO]]="Temporales",_xlfn.XLOOKUP(Tabla20[[#This Row],[NOMBRE Y APELLIDO]],TBLFECHAS[NOMBRE Y APELLIDO],TBLFECHAS[HASTA]),"")</f>
        <v/>
      </c>
      <c r="M449" s="58">
        <v>16500</v>
      </c>
      <c r="N449" s="60">
        <v>0</v>
      </c>
      <c r="O449" s="59">
        <v>501.6</v>
      </c>
      <c r="P449" s="59">
        <v>473.55</v>
      </c>
      <c r="Q449" s="59">
        <f>Tabla20[[#This Row],[sbruto]]-SUM(Tabla20[[#This Row],[ISR]:[AFP]])-Tabla20[[#This Row],[sneto]]</f>
        <v>1425.1200000000008</v>
      </c>
      <c r="R449" s="59">
        <v>14099.73</v>
      </c>
      <c r="S449" s="48" t="str">
        <f>_xlfn.XLOOKUP(Tabla20[[#This Row],[cedula]],TMODELO[Numero Documento],TMODELO[gen])</f>
        <v>F</v>
      </c>
      <c r="T449" s="49" t="str">
        <f>_xlfn.XLOOKUP(Tabla20[[#This Row],[cedula]],TMODELO[Numero Documento],TMODELO[Lugar Funciones Codigo])</f>
        <v>01.83.02.00.03</v>
      </c>
    </row>
    <row r="450" spans="1:20">
      <c r="A450" s="57" t="s">
        <v>3113</v>
      </c>
      <c r="B450" s="57" t="s">
        <v>3145</v>
      </c>
      <c r="C450" s="57" t="s">
        <v>3169</v>
      </c>
      <c r="D450" s="57" t="s">
        <v>2628</v>
      </c>
      <c r="E450" s="57" t="str">
        <f>_xlfn.XLOOKUP(Tabla20[[#This Row],[cedula]],TMODELO[Numero Documento],TMODELO[Empleado])</f>
        <v>DANNY ROBERT DIAZ LOPEZ</v>
      </c>
      <c r="F450" s="57" t="s">
        <v>1292</v>
      </c>
      <c r="G450" s="57" t="str">
        <f>_xlfn.XLOOKUP(Tabla20[[#This Row],[cedula]],TMODELO[Numero Documento],TMODELO[Lugar Funciones])</f>
        <v>CENTRO DE LA CULTURA DE SANTIAGO</v>
      </c>
      <c r="H450" s="57" t="str">
        <f>_xlfn.XLOOKUP(Tabla20[[#This Row],[cedula]],TCARRERA[CEDULA],TCARRERA[CATEGORIA DEL SERVIDOR],"")</f>
        <v/>
      </c>
      <c r="I450" s="65"/>
      <c r="J450" s="41" t="str">
        <f>IF(Tabla20[[#This Row],[CARRERA]]&lt;&gt;"",Tabla20[[#This Row],[CARRERA]],IF(Tabla20[[#This Row],[Columna1]]&lt;&gt;"",Tabla20[[#This Row],[Columna1]],""))</f>
        <v/>
      </c>
      <c r="K450" s="55" t="str">
        <f>IF(Tabla20[[#This Row],[TIPO]]="Temporales",_xlfn.XLOOKUP(Tabla20[[#This Row],[NOMBRE Y APELLIDO]],TBLFECHAS[NOMBRE Y APELLIDO],TBLFECHAS[DESDE]),"")</f>
        <v/>
      </c>
      <c r="L450" s="55" t="str">
        <f>IF(Tabla20[[#This Row],[TIPO]]="Temporales",_xlfn.XLOOKUP(Tabla20[[#This Row],[NOMBRE Y APELLIDO]],TBLFECHAS[NOMBRE Y APELLIDO],TBLFECHAS[HASTA]),"")</f>
        <v/>
      </c>
      <c r="M450" s="58">
        <v>16500</v>
      </c>
      <c r="N450" s="60">
        <v>0</v>
      </c>
      <c r="O450" s="59">
        <v>501.6</v>
      </c>
      <c r="P450" s="59">
        <v>473.55</v>
      </c>
      <c r="Q450" s="59">
        <f>Tabla20[[#This Row],[sbruto]]-SUM(Tabla20[[#This Row],[ISR]:[AFP]])-Tabla20[[#This Row],[sneto]]</f>
        <v>25</v>
      </c>
      <c r="R450" s="59">
        <v>15499.85</v>
      </c>
      <c r="S450" s="45" t="str">
        <f>_xlfn.XLOOKUP(Tabla20[[#This Row],[cedula]],TMODELO[Numero Documento],TMODELO[gen])</f>
        <v>M</v>
      </c>
      <c r="T450" s="49" t="str">
        <f>_xlfn.XLOOKUP(Tabla20[[#This Row],[cedula]],TMODELO[Numero Documento],TMODELO[Lugar Funciones Codigo])</f>
        <v>01.83.02.00.03</v>
      </c>
    </row>
    <row r="451" spans="1:20">
      <c r="A451" s="57" t="s">
        <v>3113</v>
      </c>
      <c r="B451" s="57" t="s">
        <v>3145</v>
      </c>
      <c r="C451" s="57" t="s">
        <v>3169</v>
      </c>
      <c r="D451" s="57" t="s">
        <v>2622</v>
      </c>
      <c r="E451" s="57" t="str">
        <f>_xlfn.XLOOKUP(Tabla20[[#This Row],[cedula]],TMODELO[Numero Documento],TMODELO[Empleado])</f>
        <v>CHRYSTIAN ARTURO REYES PEÑA</v>
      </c>
      <c r="F451" s="57" t="s">
        <v>24</v>
      </c>
      <c r="G451" s="57" t="str">
        <f>_xlfn.XLOOKUP(Tabla20[[#This Row],[cedula]],TMODELO[Numero Documento],TMODELO[Lugar Funciones])</f>
        <v>CENTRO DE LA CULTURA DE SANTIAGO</v>
      </c>
      <c r="H451" s="57" t="str">
        <f>_xlfn.XLOOKUP(Tabla20[[#This Row],[cedula]],TCARRERA[CEDULA],TCARRERA[CATEGORIA DEL SERVIDOR],"")</f>
        <v/>
      </c>
      <c r="I451" s="65"/>
      <c r="J451" s="41" t="str">
        <f>IF(Tabla20[[#This Row],[CARRERA]]&lt;&gt;"",Tabla20[[#This Row],[CARRERA]],IF(Tabla20[[#This Row],[Columna1]]&lt;&gt;"",Tabla20[[#This Row],[Columna1]],""))</f>
        <v/>
      </c>
      <c r="K451" s="55" t="str">
        <f>IF(Tabla20[[#This Row],[TIPO]]="Temporales",_xlfn.XLOOKUP(Tabla20[[#This Row],[NOMBRE Y APELLIDO]],TBLFECHAS[NOMBRE Y APELLIDO],TBLFECHAS[DESDE]),"")</f>
        <v/>
      </c>
      <c r="L451" s="55" t="str">
        <f>IF(Tabla20[[#This Row],[TIPO]]="Temporales",_xlfn.XLOOKUP(Tabla20[[#This Row],[NOMBRE Y APELLIDO]],TBLFECHAS[NOMBRE Y APELLIDO],TBLFECHAS[HASTA]),"")</f>
        <v/>
      </c>
      <c r="M451" s="58">
        <v>16500</v>
      </c>
      <c r="N451" s="60">
        <v>0</v>
      </c>
      <c r="O451" s="59">
        <v>501.6</v>
      </c>
      <c r="P451" s="59">
        <v>473.55</v>
      </c>
      <c r="Q451" s="59">
        <f>Tabla20[[#This Row],[sbruto]]-SUM(Tabla20[[#This Row],[ISR]:[AFP]])-Tabla20[[#This Row],[sneto]]</f>
        <v>75</v>
      </c>
      <c r="R451" s="59">
        <v>15449.85</v>
      </c>
      <c r="S451" s="49" t="str">
        <f>_xlfn.XLOOKUP(Tabla20[[#This Row],[cedula]],TMODELO[Numero Documento],TMODELO[gen])</f>
        <v>F</v>
      </c>
      <c r="T451" s="49" t="str">
        <f>_xlfn.XLOOKUP(Tabla20[[#This Row],[cedula]],TMODELO[Numero Documento],TMODELO[Lugar Funciones Codigo])</f>
        <v>01.83.02.00.03</v>
      </c>
    </row>
    <row r="452" spans="1:20">
      <c r="A452" s="57" t="s">
        <v>3113</v>
      </c>
      <c r="B452" s="57" t="s">
        <v>3145</v>
      </c>
      <c r="C452" s="57" t="s">
        <v>3169</v>
      </c>
      <c r="D452" s="57" t="s">
        <v>1573</v>
      </c>
      <c r="E452" s="57" t="str">
        <f>_xlfn.XLOOKUP(Tabla20[[#This Row],[cedula]],TMODELO[Numero Documento],TMODELO[Empleado])</f>
        <v>MILDRED RAFAELA CASTILLO MENDOZA</v>
      </c>
      <c r="F452" s="57" t="s">
        <v>34</v>
      </c>
      <c r="G452" s="57" t="str">
        <f>_xlfn.XLOOKUP(Tabla20[[#This Row],[cedula]],TMODELO[Numero Documento],TMODELO[Lugar Funciones])</f>
        <v>CENTRO DE LA CULTURA DE SANTIAGO</v>
      </c>
      <c r="H452" s="57" t="str">
        <f>_xlfn.XLOOKUP(Tabla20[[#This Row],[cedula]],TCARRERA[CEDULA],TCARRERA[CATEGORIA DEL SERVIDOR],"")</f>
        <v>CARRERA ADMINISTRATIVA</v>
      </c>
      <c r="I452" s="65"/>
      <c r="J452" s="41" t="str">
        <f>IF(Tabla20[[#This Row],[CARRERA]]&lt;&gt;"",Tabla20[[#This Row],[CARRERA]],IF(Tabla20[[#This Row],[Columna1]]&lt;&gt;"",Tabla20[[#This Row],[Columna1]],""))</f>
        <v>CARRERA ADMINISTRATIVA</v>
      </c>
      <c r="K452" s="55" t="str">
        <f>IF(Tabla20[[#This Row],[TIPO]]="Temporales",_xlfn.XLOOKUP(Tabla20[[#This Row],[NOMBRE Y APELLIDO]],TBLFECHAS[NOMBRE Y APELLIDO],TBLFECHAS[DESDE]),"")</f>
        <v/>
      </c>
      <c r="L452" s="55" t="str">
        <f>IF(Tabla20[[#This Row],[TIPO]]="Temporales",_xlfn.XLOOKUP(Tabla20[[#This Row],[NOMBRE Y APELLIDO]],TBLFECHAS[NOMBRE Y APELLIDO],TBLFECHAS[HASTA]),"")</f>
        <v/>
      </c>
      <c r="M452" s="58">
        <v>16500</v>
      </c>
      <c r="N452" s="63">
        <v>0</v>
      </c>
      <c r="O452" s="59">
        <v>501.6</v>
      </c>
      <c r="P452" s="59">
        <v>473.55</v>
      </c>
      <c r="Q452" s="59">
        <f>Tabla20[[#This Row],[sbruto]]-SUM(Tabla20[[#This Row],[ISR]:[AFP]])-Tabla20[[#This Row],[sneto]]</f>
        <v>75</v>
      </c>
      <c r="R452" s="59">
        <v>15449.85</v>
      </c>
      <c r="S452" s="48" t="str">
        <f>_xlfn.XLOOKUP(Tabla20[[#This Row],[cedula]],TMODELO[Numero Documento],TMODELO[gen])</f>
        <v>F</v>
      </c>
      <c r="T452" s="49" t="str">
        <f>_xlfn.XLOOKUP(Tabla20[[#This Row],[cedula]],TMODELO[Numero Documento],TMODELO[Lugar Funciones Codigo])</f>
        <v>01.83.02.00.03</v>
      </c>
    </row>
    <row r="453" spans="1:20">
      <c r="A453" s="57" t="s">
        <v>3113</v>
      </c>
      <c r="B453" s="57" t="s">
        <v>3145</v>
      </c>
      <c r="C453" s="57" t="s">
        <v>3169</v>
      </c>
      <c r="D453" s="57" t="s">
        <v>1550</v>
      </c>
      <c r="E453" s="57" t="str">
        <f>_xlfn.XLOOKUP(Tabla20[[#This Row],[cedula]],TMODELO[Numero Documento],TMODELO[Empleado])</f>
        <v>JORGE EVARISTO VASQUEZ MORA</v>
      </c>
      <c r="F453" s="57" t="s">
        <v>38</v>
      </c>
      <c r="G453" s="57" t="str">
        <f>_xlfn.XLOOKUP(Tabla20[[#This Row],[cedula]],TMODELO[Numero Documento],TMODELO[Lugar Funciones])</f>
        <v>CENTRO DE LA CULTURA DE SANTIAGO</v>
      </c>
      <c r="H453" s="57" t="str">
        <f>_xlfn.XLOOKUP(Tabla20[[#This Row],[cedula]],TCARRERA[CEDULA],TCARRERA[CATEGORIA DEL SERVIDOR],"")</f>
        <v>CARRERA ADMINISTRATIVA</v>
      </c>
      <c r="I453" s="65"/>
      <c r="J453" s="41" t="str">
        <f>IF(Tabla20[[#This Row],[CARRERA]]&lt;&gt;"",Tabla20[[#This Row],[CARRERA]],IF(Tabla20[[#This Row],[Columna1]]&lt;&gt;"",Tabla20[[#This Row],[Columna1]],""))</f>
        <v>CARRERA ADMINISTRATIVA</v>
      </c>
      <c r="K453" s="55" t="str">
        <f>IF(Tabla20[[#This Row],[TIPO]]="Temporales",_xlfn.XLOOKUP(Tabla20[[#This Row],[NOMBRE Y APELLIDO]],TBLFECHAS[NOMBRE Y APELLIDO],TBLFECHAS[DESDE]),"")</f>
        <v/>
      </c>
      <c r="L453" s="55" t="str">
        <f>IF(Tabla20[[#This Row],[TIPO]]="Temporales",_xlfn.XLOOKUP(Tabla20[[#This Row],[NOMBRE Y APELLIDO]],TBLFECHAS[NOMBRE Y APELLIDO],TBLFECHAS[HASTA]),"")</f>
        <v/>
      </c>
      <c r="M453" s="58">
        <v>14850</v>
      </c>
      <c r="N453" s="59">
        <v>0</v>
      </c>
      <c r="O453" s="59">
        <v>451.44</v>
      </c>
      <c r="P453" s="59">
        <v>426.2</v>
      </c>
      <c r="Q453" s="59">
        <f>Tabla20[[#This Row],[sbruto]]-SUM(Tabla20[[#This Row],[ISR]:[AFP]])-Tabla20[[#This Row],[sneto]]</f>
        <v>475</v>
      </c>
      <c r="R453" s="59">
        <v>13497.36</v>
      </c>
      <c r="S453" s="46" t="str">
        <f>_xlfn.XLOOKUP(Tabla20[[#This Row],[cedula]],TMODELO[Numero Documento],TMODELO[gen])</f>
        <v>M</v>
      </c>
      <c r="T453" s="49" t="str">
        <f>_xlfn.XLOOKUP(Tabla20[[#This Row],[cedula]],TMODELO[Numero Documento],TMODELO[Lugar Funciones Codigo])</f>
        <v>01.83.02.00.03</v>
      </c>
    </row>
    <row r="454" spans="1:20">
      <c r="A454" s="57" t="s">
        <v>3113</v>
      </c>
      <c r="B454" s="57" t="s">
        <v>3145</v>
      </c>
      <c r="C454" s="57" t="s">
        <v>3169</v>
      </c>
      <c r="D454" s="57" t="s">
        <v>2642</v>
      </c>
      <c r="E454" s="57" t="str">
        <f>_xlfn.XLOOKUP(Tabla20[[#This Row],[cedula]],TMODELO[Numero Documento],TMODELO[Empleado])</f>
        <v>ERISON JUNIOR LIRIANO VALERIO</v>
      </c>
      <c r="F454" s="57" t="s">
        <v>42</v>
      </c>
      <c r="G454" s="57" t="str">
        <f>_xlfn.XLOOKUP(Tabla20[[#This Row],[cedula]],TMODELO[Numero Documento],TMODELO[Lugar Funciones])</f>
        <v>CENTRO DE LA CULTURA DE SANTIAGO</v>
      </c>
      <c r="H454" s="57" t="str">
        <f>_xlfn.XLOOKUP(Tabla20[[#This Row],[cedula]],TCARRERA[CEDULA],TCARRERA[CATEGORIA DEL SERVIDOR],"")</f>
        <v/>
      </c>
      <c r="I454" s="65"/>
      <c r="J454" s="41" t="str">
        <f>IF(Tabla20[[#This Row],[CARRERA]]&lt;&gt;"",Tabla20[[#This Row],[CARRERA]],IF(Tabla20[[#This Row],[Columna1]]&lt;&gt;"",Tabla20[[#This Row],[Columna1]],""))</f>
        <v/>
      </c>
      <c r="K454" s="55" t="str">
        <f>IF(Tabla20[[#This Row],[TIPO]]="Temporales",_xlfn.XLOOKUP(Tabla20[[#This Row],[NOMBRE Y APELLIDO]],TBLFECHAS[NOMBRE Y APELLIDO],TBLFECHAS[DESDE]),"")</f>
        <v/>
      </c>
      <c r="L454" s="55" t="str">
        <f>IF(Tabla20[[#This Row],[TIPO]]="Temporales",_xlfn.XLOOKUP(Tabla20[[#This Row],[NOMBRE Y APELLIDO]],TBLFECHAS[NOMBRE Y APELLIDO],TBLFECHAS[HASTA]),"")</f>
        <v/>
      </c>
      <c r="M454" s="58">
        <v>13200</v>
      </c>
      <c r="N454" s="63">
        <v>0</v>
      </c>
      <c r="O454" s="59">
        <v>401.28</v>
      </c>
      <c r="P454" s="59">
        <v>378.84</v>
      </c>
      <c r="Q454" s="59">
        <f>Tabla20[[#This Row],[sbruto]]-SUM(Tabla20[[#This Row],[ISR]:[AFP]])-Tabla20[[#This Row],[sneto]]</f>
        <v>25.000000000001819</v>
      </c>
      <c r="R454" s="59">
        <v>12394.88</v>
      </c>
      <c r="S454" s="48" t="str">
        <f>_xlfn.XLOOKUP(Tabla20[[#This Row],[cedula]],TMODELO[Numero Documento],TMODELO[gen])</f>
        <v>M</v>
      </c>
      <c r="T454" s="49" t="str">
        <f>_xlfn.XLOOKUP(Tabla20[[#This Row],[cedula]],TMODELO[Numero Documento],TMODELO[Lugar Funciones Codigo])</f>
        <v>01.83.02.00.03</v>
      </c>
    </row>
    <row r="455" spans="1:20">
      <c r="A455" s="57" t="s">
        <v>3113</v>
      </c>
      <c r="B455" s="57" t="s">
        <v>3145</v>
      </c>
      <c r="C455" s="57" t="s">
        <v>3169</v>
      </c>
      <c r="D455" s="57" t="s">
        <v>2694</v>
      </c>
      <c r="E455" s="57" t="str">
        <f>_xlfn.XLOOKUP(Tabla20[[#This Row],[cedula]],TMODELO[Numero Documento],TMODELO[Empleado])</f>
        <v>JOSE RAFAEL BIRCANN AYBAR</v>
      </c>
      <c r="F455" s="57" t="s">
        <v>22</v>
      </c>
      <c r="G455" s="57" t="str">
        <f>_xlfn.XLOOKUP(Tabla20[[#This Row],[cedula]],TMODELO[Numero Documento],TMODELO[Lugar Funciones])</f>
        <v>CENTRO DE LA CULTURA DE SANTIAGO</v>
      </c>
      <c r="H455" s="57" t="str">
        <f>_xlfn.XLOOKUP(Tabla20[[#This Row],[cedula]],TCARRERA[CEDULA],TCARRERA[CATEGORIA DEL SERVIDOR],"")</f>
        <v/>
      </c>
      <c r="I455" s="65"/>
      <c r="J455" s="50" t="str">
        <f>IF(Tabla20[[#This Row],[CARRERA]]&lt;&gt;"",Tabla20[[#This Row],[CARRERA]],IF(Tabla20[[#This Row],[Columna1]]&lt;&gt;"",Tabla20[[#This Row],[Columna1]],""))</f>
        <v/>
      </c>
      <c r="K455" s="54" t="str">
        <f>IF(Tabla20[[#This Row],[TIPO]]="Temporales",_xlfn.XLOOKUP(Tabla20[[#This Row],[NOMBRE Y APELLIDO]],TBLFECHAS[NOMBRE Y APELLIDO],TBLFECHAS[DESDE]),"")</f>
        <v/>
      </c>
      <c r="L455" s="54" t="str">
        <f>IF(Tabla20[[#This Row],[TIPO]]="Temporales",_xlfn.XLOOKUP(Tabla20[[#This Row],[NOMBRE Y APELLIDO]],TBLFECHAS[NOMBRE Y APELLIDO],TBLFECHAS[HASTA]),"")</f>
        <v/>
      </c>
      <c r="M455" s="58">
        <v>11400</v>
      </c>
      <c r="N455" s="60">
        <v>0</v>
      </c>
      <c r="O455" s="59">
        <v>346.56</v>
      </c>
      <c r="P455" s="59">
        <v>327.18</v>
      </c>
      <c r="Q455" s="59">
        <f>Tabla20[[#This Row],[sbruto]]-SUM(Tabla20[[#This Row],[ISR]:[AFP]])-Tabla20[[#This Row],[sneto]]</f>
        <v>25</v>
      </c>
      <c r="R455" s="59">
        <v>10701.26</v>
      </c>
      <c r="S455" s="45" t="str">
        <f>_xlfn.XLOOKUP(Tabla20[[#This Row],[cedula]],TMODELO[Numero Documento],TMODELO[gen])</f>
        <v>M</v>
      </c>
      <c r="T455" s="49" t="str">
        <f>_xlfn.XLOOKUP(Tabla20[[#This Row],[cedula]],TMODELO[Numero Documento],TMODELO[Lugar Funciones Codigo])</f>
        <v>01.83.02.00.03</v>
      </c>
    </row>
    <row r="456" spans="1:20">
      <c r="A456" s="57" t="s">
        <v>3113</v>
      </c>
      <c r="B456" s="57" t="s">
        <v>3145</v>
      </c>
      <c r="C456" s="57" t="s">
        <v>3169</v>
      </c>
      <c r="D456" s="57" t="s">
        <v>1555</v>
      </c>
      <c r="E456" s="57" t="str">
        <f>_xlfn.XLOOKUP(Tabla20[[#This Row],[cedula]],TMODELO[Numero Documento],TMODELO[Empleado])</f>
        <v>LIDIA RAMONA ESPINAL ESTEVEZ</v>
      </c>
      <c r="F456" s="57" t="s">
        <v>8</v>
      </c>
      <c r="G456" s="57" t="str">
        <f>_xlfn.XLOOKUP(Tabla20[[#This Row],[cedula]],TMODELO[Numero Documento],TMODELO[Lugar Funciones])</f>
        <v>CENTRO DE LA CULTURA DE SANTIAGO</v>
      </c>
      <c r="H456" s="57" t="str">
        <f>_xlfn.XLOOKUP(Tabla20[[#This Row],[cedula]],TCARRERA[CEDULA],TCARRERA[CATEGORIA DEL SERVIDOR],"")</f>
        <v>CARRERA ADMINISTRATIVA</v>
      </c>
      <c r="I456" s="65"/>
      <c r="J456" s="50" t="str">
        <f>IF(Tabla20[[#This Row],[CARRERA]]&lt;&gt;"",Tabla20[[#This Row],[CARRERA]],IF(Tabla20[[#This Row],[Columna1]]&lt;&gt;"",Tabla20[[#This Row],[Columna1]],""))</f>
        <v>CARRERA ADMINISTRATIVA</v>
      </c>
      <c r="K456" s="54" t="str">
        <f>IF(Tabla20[[#This Row],[TIPO]]="Temporales",_xlfn.XLOOKUP(Tabla20[[#This Row],[NOMBRE Y APELLIDO]],TBLFECHAS[NOMBRE Y APELLIDO],TBLFECHAS[DESDE]),"")</f>
        <v/>
      </c>
      <c r="L456" s="54" t="str">
        <f>IF(Tabla20[[#This Row],[TIPO]]="Temporales",_xlfn.XLOOKUP(Tabla20[[#This Row],[NOMBRE Y APELLIDO]],TBLFECHAS[NOMBRE Y APELLIDO],TBLFECHAS[HASTA]),"")</f>
        <v/>
      </c>
      <c r="M456" s="58">
        <v>11000</v>
      </c>
      <c r="N456" s="60">
        <v>0</v>
      </c>
      <c r="O456" s="59">
        <v>334.4</v>
      </c>
      <c r="P456" s="59">
        <v>315.7</v>
      </c>
      <c r="Q456" s="59">
        <f>Tabla20[[#This Row],[sbruto]]-SUM(Tabla20[[#This Row],[ISR]:[AFP]])-Tabla20[[#This Row],[sneto]]</f>
        <v>375</v>
      </c>
      <c r="R456" s="59">
        <v>9974.9</v>
      </c>
      <c r="S456" s="45" t="str">
        <f>_xlfn.XLOOKUP(Tabla20[[#This Row],[cedula]],TMODELO[Numero Documento],TMODELO[gen])</f>
        <v>F</v>
      </c>
      <c r="T456" s="49" t="str">
        <f>_xlfn.XLOOKUP(Tabla20[[#This Row],[cedula]],TMODELO[Numero Documento],TMODELO[Lugar Funciones Codigo])</f>
        <v>01.83.02.00.03</v>
      </c>
    </row>
    <row r="457" spans="1:20">
      <c r="A457" s="57" t="s">
        <v>3113</v>
      </c>
      <c r="B457" s="57" t="s">
        <v>3145</v>
      </c>
      <c r="C457" s="57" t="s">
        <v>3169</v>
      </c>
      <c r="D457" s="57" t="s">
        <v>2726</v>
      </c>
      <c r="E457" s="57" t="str">
        <f>_xlfn.XLOOKUP(Tabla20[[#This Row],[cedula]],TMODELO[Numero Documento],TMODELO[Empleado])</f>
        <v>MARGARITA YSABEL SILVERIO MORAN</v>
      </c>
      <c r="F457" s="57" t="s">
        <v>8</v>
      </c>
      <c r="G457" s="57" t="str">
        <f>_xlfn.XLOOKUP(Tabla20[[#This Row],[cedula]],TMODELO[Numero Documento],TMODELO[Lugar Funciones])</f>
        <v>CENTRO DE LA CULTURA DE SANTIAGO</v>
      </c>
      <c r="H457" s="57" t="str">
        <f>_xlfn.XLOOKUP(Tabla20[[#This Row],[cedula]],TCARRERA[CEDULA],TCARRERA[CATEGORIA DEL SERVIDOR],"")</f>
        <v/>
      </c>
      <c r="I457" s="65"/>
      <c r="J457" s="41" t="str">
        <f>IF(Tabla20[[#This Row],[CARRERA]]&lt;&gt;"",Tabla20[[#This Row],[CARRERA]],IF(Tabla20[[#This Row],[Columna1]]&lt;&gt;"",Tabla20[[#This Row],[Columna1]],""))</f>
        <v/>
      </c>
      <c r="K457" s="55" t="str">
        <f>IF(Tabla20[[#This Row],[TIPO]]="Temporales",_xlfn.XLOOKUP(Tabla20[[#This Row],[NOMBRE Y APELLIDO]],TBLFECHAS[NOMBRE Y APELLIDO],TBLFECHAS[DESDE]),"")</f>
        <v/>
      </c>
      <c r="L457" s="55" t="str">
        <f>IF(Tabla20[[#This Row],[TIPO]]="Temporales",_xlfn.XLOOKUP(Tabla20[[#This Row],[NOMBRE Y APELLIDO]],TBLFECHAS[NOMBRE Y APELLIDO],TBLFECHAS[HASTA]),"")</f>
        <v/>
      </c>
      <c r="M457" s="58">
        <v>11000</v>
      </c>
      <c r="N457" s="60">
        <v>0</v>
      </c>
      <c r="O457" s="59">
        <v>334.4</v>
      </c>
      <c r="P457" s="59">
        <v>315.7</v>
      </c>
      <c r="Q457" s="59">
        <f>Tabla20[[#This Row],[sbruto]]-SUM(Tabla20[[#This Row],[ISR]:[AFP]])-Tabla20[[#This Row],[sneto]]</f>
        <v>75</v>
      </c>
      <c r="R457" s="59">
        <v>10274.9</v>
      </c>
      <c r="S457" s="45" t="str">
        <f>_xlfn.XLOOKUP(Tabla20[[#This Row],[cedula]],TMODELO[Numero Documento],TMODELO[gen])</f>
        <v>F</v>
      </c>
      <c r="T457" s="49" t="str">
        <f>_xlfn.XLOOKUP(Tabla20[[#This Row],[cedula]],TMODELO[Numero Documento],TMODELO[Lugar Funciones Codigo])</f>
        <v>01.83.02.00.03</v>
      </c>
    </row>
    <row r="458" spans="1:20">
      <c r="A458" s="57" t="s">
        <v>3113</v>
      </c>
      <c r="B458" s="57" t="s">
        <v>3145</v>
      </c>
      <c r="C458" s="57" t="s">
        <v>3169</v>
      </c>
      <c r="D458" s="57" t="s">
        <v>2685</v>
      </c>
      <c r="E458" s="57" t="str">
        <f>_xlfn.XLOOKUP(Tabla20[[#This Row],[cedula]],TMODELO[Numero Documento],TMODELO[Empleado])</f>
        <v>JORGE ANTONIO FRANCO MARTE</v>
      </c>
      <c r="F458" s="57" t="s">
        <v>36</v>
      </c>
      <c r="G458" s="57" t="str">
        <f>_xlfn.XLOOKUP(Tabla20[[#This Row],[cedula]],TMODELO[Numero Documento],TMODELO[Lugar Funciones])</f>
        <v>CENTRO DE LA CULTURA DE SANTIAGO</v>
      </c>
      <c r="H458" s="57" t="str">
        <f>_xlfn.XLOOKUP(Tabla20[[#This Row],[cedula]],TCARRERA[CEDULA],TCARRERA[CATEGORIA DEL SERVIDOR],"")</f>
        <v/>
      </c>
      <c r="I458" s="65"/>
      <c r="J458" s="41" t="str">
        <f>IF(Tabla20[[#This Row],[CARRERA]]&lt;&gt;"",Tabla20[[#This Row],[CARRERA]],IF(Tabla20[[#This Row],[Columna1]]&lt;&gt;"",Tabla20[[#This Row],[Columna1]],""))</f>
        <v/>
      </c>
      <c r="K458" s="55" t="str">
        <f>IF(Tabla20[[#This Row],[TIPO]]="Temporales",_xlfn.XLOOKUP(Tabla20[[#This Row],[NOMBRE Y APELLIDO]],TBLFECHAS[NOMBRE Y APELLIDO],TBLFECHAS[DESDE]),"")</f>
        <v/>
      </c>
      <c r="L458" s="55" t="str">
        <f>IF(Tabla20[[#This Row],[TIPO]]="Temporales",_xlfn.XLOOKUP(Tabla20[[#This Row],[NOMBRE Y APELLIDO]],TBLFECHAS[NOMBRE Y APELLIDO],TBLFECHAS[HASTA]),"")</f>
        <v/>
      </c>
      <c r="M458" s="58">
        <v>11000</v>
      </c>
      <c r="N458" s="60">
        <v>0</v>
      </c>
      <c r="O458" s="59">
        <v>334.4</v>
      </c>
      <c r="P458" s="59">
        <v>315.7</v>
      </c>
      <c r="Q458" s="59">
        <f>Tabla20[[#This Row],[sbruto]]-SUM(Tabla20[[#This Row],[ISR]:[AFP]])-Tabla20[[#This Row],[sneto]]</f>
        <v>25</v>
      </c>
      <c r="R458" s="59">
        <v>10324.9</v>
      </c>
      <c r="S458" s="45" t="str">
        <f>_xlfn.XLOOKUP(Tabla20[[#This Row],[cedula]],TMODELO[Numero Documento],TMODELO[gen])</f>
        <v>M</v>
      </c>
      <c r="T458" s="49" t="str">
        <f>_xlfn.XLOOKUP(Tabla20[[#This Row],[cedula]],TMODELO[Numero Documento],TMODELO[Lugar Funciones Codigo])</f>
        <v>01.83.02.00.03</v>
      </c>
    </row>
    <row r="459" spans="1:20">
      <c r="A459" s="57" t="s">
        <v>3113</v>
      </c>
      <c r="B459" s="57" t="s">
        <v>3145</v>
      </c>
      <c r="C459" s="57" t="s">
        <v>3169</v>
      </c>
      <c r="D459" s="57" t="s">
        <v>2636</v>
      </c>
      <c r="E459" s="57" t="str">
        <f>_xlfn.XLOOKUP(Tabla20[[#This Row],[cedula]],TMODELO[Numero Documento],TMODELO[Empleado])</f>
        <v>EDWARD ALFONSO CABRERA ROSARIO</v>
      </c>
      <c r="F459" s="57" t="s">
        <v>27</v>
      </c>
      <c r="G459" s="57" t="str">
        <f>_xlfn.XLOOKUP(Tabla20[[#This Row],[cedula]],TMODELO[Numero Documento],TMODELO[Lugar Funciones])</f>
        <v>CENTRO DE LA CULTURA DE SANTIAGO</v>
      </c>
      <c r="H459" s="57" t="str">
        <f>_xlfn.XLOOKUP(Tabla20[[#This Row],[cedula]],TCARRERA[CEDULA],TCARRERA[CATEGORIA DEL SERVIDOR],"")</f>
        <v/>
      </c>
      <c r="I459" s="65"/>
      <c r="J459" s="41" t="str">
        <f>IF(Tabla20[[#This Row],[CARRERA]]&lt;&gt;"",Tabla20[[#This Row],[CARRERA]],IF(Tabla20[[#This Row],[Columna1]]&lt;&gt;"",Tabla20[[#This Row],[Columna1]],""))</f>
        <v/>
      </c>
      <c r="K459" s="55" t="str">
        <f>IF(Tabla20[[#This Row],[TIPO]]="Temporales",_xlfn.XLOOKUP(Tabla20[[#This Row],[NOMBRE Y APELLIDO]],TBLFECHAS[NOMBRE Y APELLIDO],TBLFECHAS[DESDE]),"")</f>
        <v/>
      </c>
      <c r="L459" s="55" t="str">
        <f>IF(Tabla20[[#This Row],[TIPO]]="Temporales",_xlfn.XLOOKUP(Tabla20[[#This Row],[NOMBRE Y APELLIDO]],TBLFECHAS[NOMBRE Y APELLIDO],TBLFECHAS[HASTA]),"")</f>
        <v/>
      </c>
      <c r="M459" s="58">
        <v>11000</v>
      </c>
      <c r="N459" s="60">
        <v>0</v>
      </c>
      <c r="O459" s="59">
        <v>334.4</v>
      </c>
      <c r="P459" s="59">
        <v>315.7</v>
      </c>
      <c r="Q459" s="59">
        <f>Tabla20[[#This Row],[sbruto]]-SUM(Tabla20[[#This Row],[ISR]:[AFP]])-Tabla20[[#This Row],[sneto]]</f>
        <v>25</v>
      </c>
      <c r="R459" s="59">
        <v>10324.9</v>
      </c>
      <c r="S459" s="45" t="str">
        <f>_xlfn.XLOOKUP(Tabla20[[#This Row],[cedula]],TMODELO[Numero Documento],TMODELO[gen])</f>
        <v>M</v>
      </c>
      <c r="T459" s="49" t="str">
        <f>_xlfn.XLOOKUP(Tabla20[[#This Row],[cedula]],TMODELO[Numero Documento],TMODELO[Lugar Funciones Codigo])</f>
        <v>01.83.02.00.03</v>
      </c>
    </row>
    <row r="460" spans="1:20">
      <c r="A460" s="57" t="s">
        <v>3113</v>
      </c>
      <c r="B460" s="57" t="s">
        <v>3145</v>
      </c>
      <c r="C460" s="57" t="s">
        <v>3169</v>
      </c>
      <c r="D460" s="57" t="s">
        <v>2707</v>
      </c>
      <c r="E460" s="57" t="str">
        <f>_xlfn.XLOOKUP(Tabla20[[#This Row],[cedula]],TMODELO[Numero Documento],TMODELO[Empleado])</f>
        <v>JULIAN ARMANDO RODRIGUEZ PEÑA</v>
      </c>
      <c r="F460" s="57" t="s">
        <v>45</v>
      </c>
      <c r="G460" s="57" t="str">
        <f>_xlfn.XLOOKUP(Tabla20[[#This Row],[cedula]],TMODELO[Numero Documento],TMODELO[Lugar Funciones])</f>
        <v>CENTRO DE LA CULTURA DE SANTIAGO</v>
      </c>
      <c r="H460" s="57" t="str">
        <f>_xlfn.XLOOKUP(Tabla20[[#This Row],[cedula]],TCARRERA[CEDULA],TCARRERA[CATEGORIA DEL SERVIDOR],"")</f>
        <v/>
      </c>
      <c r="I460" s="65"/>
      <c r="J460" s="41" t="str">
        <f>IF(Tabla20[[#This Row],[CARRERA]]&lt;&gt;"",Tabla20[[#This Row],[CARRERA]],IF(Tabla20[[#This Row],[Columna1]]&lt;&gt;"",Tabla20[[#This Row],[Columna1]],""))</f>
        <v/>
      </c>
      <c r="K460" s="55" t="str">
        <f>IF(Tabla20[[#This Row],[TIPO]]="Temporales",_xlfn.XLOOKUP(Tabla20[[#This Row],[NOMBRE Y APELLIDO]],TBLFECHAS[NOMBRE Y APELLIDO],TBLFECHAS[DESDE]),"")</f>
        <v/>
      </c>
      <c r="L460" s="55" t="str">
        <f>IF(Tabla20[[#This Row],[TIPO]]="Temporales",_xlfn.XLOOKUP(Tabla20[[#This Row],[NOMBRE Y APELLIDO]],TBLFECHAS[NOMBRE Y APELLIDO],TBLFECHAS[HASTA]),"")</f>
        <v/>
      </c>
      <c r="M460" s="58">
        <v>10000</v>
      </c>
      <c r="N460" s="62">
        <v>0</v>
      </c>
      <c r="O460" s="59">
        <v>304</v>
      </c>
      <c r="P460" s="59">
        <v>287</v>
      </c>
      <c r="Q460" s="59">
        <f>Tabla20[[#This Row],[sbruto]]-SUM(Tabla20[[#This Row],[ISR]:[AFP]])-Tabla20[[#This Row],[sneto]]</f>
        <v>375</v>
      </c>
      <c r="R460" s="59">
        <v>9034</v>
      </c>
      <c r="S460" s="45" t="str">
        <f>_xlfn.XLOOKUP(Tabla20[[#This Row],[cedula]],TMODELO[Numero Documento],TMODELO[gen])</f>
        <v>M</v>
      </c>
      <c r="T460" s="49" t="str">
        <f>_xlfn.XLOOKUP(Tabla20[[#This Row],[cedula]],TMODELO[Numero Documento],TMODELO[Lugar Funciones Codigo])</f>
        <v>01.83.02.00.03</v>
      </c>
    </row>
    <row r="461" spans="1:20">
      <c r="A461" s="57" t="s">
        <v>3113</v>
      </c>
      <c r="B461" s="57" t="s">
        <v>3145</v>
      </c>
      <c r="C461" s="57" t="s">
        <v>3169</v>
      </c>
      <c r="D461" s="57" t="s">
        <v>1580</v>
      </c>
      <c r="E461" s="57" t="str">
        <f>_xlfn.XLOOKUP(Tabla20[[#This Row],[cedula]],TMODELO[Numero Documento],TMODELO[Empleado])</f>
        <v>RAMONA CONCEPCION LIRIANO</v>
      </c>
      <c r="F461" s="57" t="s">
        <v>70</v>
      </c>
      <c r="G461" s="57" t="str">
        <f>_xlfn.XLOOKUP(Tabla20[[#This Row],[cedula]],TMODELO[Numero Documento],TMODELO[Lugar Funciones])</f>
        <v>CENTRO DE LA CULTURA DE SANTIAGO</v>
      </c>
      <c r="H461" s="57" t="str">
        <f>_xlfn.XLOOKUP(Tabla20[[#This Row],[cedula]],TCARRERA[CEDULA],TCARRERA[CATEGORIA DEL SERVIDOR],"")</f>
        <v>CARRERA ADMINISTRATIVA</v>
      </c>
      <c r="I461" s="65"/>
      <c r="J461" s="41" t="str">
        <f>IF(Tabla20[[#This Row],[CARRERA]]&lt;&gt;"",Tabla20[[#This Row],[CARRERA]],IF(Tabla20[[#This Row],[Columna1]]&lt;&gt;"",Tabla20[[#This Row],[Columna1]],""))</f>
        <v>CARRERA ADMINISTRATIVA</v>
      </c>
      <c r="K461" s="55" t="str">
        <f>IF(Tabla20[[#This Row],[TIPO]]="Temporales",_xlfn.XLOOKUP(Tabla20[[#This Row],[NOMBRE Y APELLIDO]],TBLFECHAS[NOMBRE Y APELLIDO],TBLFECHAS[DESDE]),"")</f>
        <v/>
      </c>
      <c r="L461" s="55" t="str">
        <f>IF(Tabla20[[#This Row],[TIPO]]="Temporales",_xlfn.XLOOKUP(Tabla20[[#This Row],[NOMBRE Y APELLIDO]],TBLFECHAS[NOMBRE Y APELLIDO],TBLFECHAS[HASTA]),"")</f>
        <v/>
      </c>
      <c r="M461" s="58">
        <v>10000</v>
      </c>
      <c r="N461" s="63">
        <v>0</v>
      </c>
      <c r="O461" s="59">
        <v>304</v>
      </c>
      <c r="P461" s="59">
        <v>287</v>
      </c>
      <c r="Q461" s="59">
        <f>Tabla20[[#This Row],[sbruto]]-SUM(Tabla20[[#This Row],[ISR]:[AFP]])-Tabla20[[#This Row],[sneto]]</f>
        <v>75</v>
      </c>
      <c r="R461" s="59">
        <v>9334</v>
      </c>
      <c r="S461" s="45" t="str">
        <f>_xlfn.XLOOKUP(Tabla20[[#This Row],[cedula]],TMODELO[Numero Documento],TMODELO[gen])</f>
        <v>F</v>
      </c>
      <c r="T461" s="49" t="str">
        <f>_xlfn.XLOOKUP(Tabla20[[#This Row],[cedula]],TMODELO[Numero Documento],TMODELO[Lugar Funciones Codigo])</f>
        <v>01.83.02.00.03</v>
      </c>
    </row>
    <row r="462" spans="1:20">
      <c r="A462" s="57" t="s">
        <v>3113</v>
      </c>
      <c r="B462" s="57" t="s">
        <v>3145</v>
      </c>
      <c r="C462" s="57" t="s">
        <v>3169</v>
      </c>
      <c r="D462" s="57" t="s">
        <v>2725</v>
      </c>
      <c r="E462" s="57" t="str">
        <f>_xlfn.XLOOKUP(Tabla20[[#This Row],[cedula]],TMODELO[Numero Documento],TMODELO[Empleado])</f>
        <v>MARCELINO MONTES UREÑA</v>
      </c>
      <c r="F462" s="57" t="s">
        <v>57</v>
      </c>
      <c r="G462" s="57" t="str">
        <f>_xlfn.XLOOKUP(Tabla20[[#This Row],[cedula]],TMODELO[Numero Documento],TMODELO[Lugar Funciones])</f>
        <v>CENTRO DE LA CULTURA DE SANTIAGO</v>
      </c>
      <c r="H462" s="57" t="str">
        <f>_xlfn.XLOOKUP(Tabla20[[#This Row],[cedula]],TCARRERA[CEDULA],TCARRERA[CATEGORIA DEL SERVIDOR],"")</f>
        <v/>
      </c>
      <c r="I462" s="65"/>
      <c r="J462" s="41" t="str">
        <f>IF(Tabla20[[#This Row],[CARRERA]]&lt;&gt;"",Tabla20[[#This Row],[CARRERA]],IF(Tabla20[[#This Row],[Columna1]]&lt;&gt;"",Tabla20[[#This Row],[Columna1]],""))</f>
        <v/>
      </c>
      <c r="K462" s="55" t="str">
        <f>IF(Tabla20[[#This Row],[TIPO]]="Temporales",_xlfn.XLOOKUP(Tabla20[[#This Row],[NOMBRE Y APELLIDO]],TBLFECHAS[NOMBRE Y APELLIDO],TBLFECHAS[DESDE]),"")</f>
        <v/>
      </c>
      <c r="L462" s="55" t="str">
        <f>IF(Tabla20[[#This Row],[TIPO]]="Temporales",_xlfn.XLOOKUP(Tabla20[[#This Row],[NOMBRE Y APELLIDO]],TBLFECHAS[NOMBRE Y APELLIDO],TBLFECHAS[HASTA]),"")</f>
        <v/>
      </c>
      <c r="M462" s="58">
        <v>10000</v>
      </c>
      <c r="N462" s="62">
        <v>0</v>
      </c>
      <c r="O462" s="59">
        <v>304</v>
      </c>
      <c r="P462" s="59">
        <v>287</v>
      </c>
      <c r="Q462" s="59">
        <f>Tabla20[[#This Row],[sbruto]]-SUM(Tabla20[[#This Row],[ISR]:[AFP]])-Tabla20[[#This Row],[sneto]]</f>
        <v>25</v>
      </c>
      <c r="R462" s="59">
        <v>9384</v>
      </c>
      <c r="S462" s="45" t="str">
        <f>_xlfn.XLOOKUP(Tabla20[[#This Row],[cedula]],TMODELO[Numero Documento],TMODELO[gen])</f>
        <v>M</v>
      </c>
      <c r="T462" s="49" t="str">
        <f>_xlfn.XLOOKUP(Tabla20[[#This Row],[cedula]],TMODELO[Numero Documento],TMODELO[Lugar Funciones Codigo])</f>
        <v>01.83.02.00.03</v>
      </c>
    </row>
    <row r="463" spans="1:20">
      <c r="A463" s="57" t="s">
        <v>3113</v>
      </c>
      <c r="B463" s="57" t="s">
        <v>3145</v>
      </c>
      <c r="C463" s="57" t="s">
        <v>3169</v>
      </c>
      <c r="D463" s="57" t="s">
        <v>2737</v>
      </c>
      <c r="E463" s="57" t="str">
        <f>_xlfn.XLOOKUP(Tabla20[[#This Row],[cedula]],TMODELO[Numero Documento],TMODELO[Empleado])</f>
        <v>NELSON YOANIS TINEO DEL MONTE</v>
      </c>
      <c r="F463" s="57" t="s">
        <v>64</v>
      </c>
      <c r="G463" s="57" t="str">
        <f>_xlfn.XLOOKUP(Tabla20[[#This Row],[cedula]],TMODELO[Numero Documento],TMODELO[Lugar Funciones])</f>
        <v>CENTRO DE LA CULTURA DE SANTIAGO</v>
      </c>
      <c r="H463" s="57" t="str">
        <f>_xlfn.XLOOKUP(Tabla20[[#This Row],[cedula]],TCARRERA[CEDULA],TCARRERA[CATEGORIA DEL SERVIDOR],"")</f>
        <v/>
      </c>
      <c r="I463" s="65"/>
      <c r="J463" s="50" t="str">
        <f>IF(Tabla20[[#This Row],[CARRERA]]&lt;&gt;"",Tabla20[[#This Row],[CARRERA]],IF(Tabla20[[#This Row],[Columna1]]&lt;&gt;"",Tabla20[[#This Row],[Columna1]],""))</f>
        <v/>
      </c>
      <c r="K463" s="54" t="str">
        <f>IF(Tabla20[[#This Row],[TIPO]]="Temporales",_xlfn.XLOOKUP(Tabla20[[#This Row],[NOMBRE Y APELLIDO]],TBLFECHAS[NOMBRE Y APELLIDO],TBLFECHAS[DESDE]),"")</f>
        <v/>
      </c>
      <c r="L463" s="54" t="str">
        <f>IF(Tabla20[[#This Row],[TIPO]]="Temporales",_xlfn.XLOOKUP(Tabla20[[#This Row],[NOMBRE Y APELLIDO]],TBLFECHAS[NOMBRE Y APELLIDO],TBLFECHAS[HASTA]),"")</f>
        <v/>
      </c>
      <c r="M463" s="58">
        <v>10000</v>
      </c>
      <c r="N463" s="60">
        <v>0</v>
      </c>
      <c r="O463" s="59">
        <v>304</v>
      </c>
      <c r="P463" s="59">
        <v>287</v>
      </c>
      <c r="Q463" s="59">
        <f>Tabla20[[#This Row],[sbruto]]-SUM(Tabla20[[#This Row],[ISR]:[AFP]])-Tabla20[[#This Row],[sneto]]</f>
        <v>575</v>
      </c>
      <c r="R463" s="59">
        <v>8834</v>
      </c>
      <c r="S463" s="45" t="str">
        <f>_xlfn.XLOOKUP(Tabla20[[#This Row],[cedula]],TMODELO[Numero Documento],TMODELO[gen])</f>
        <v>M</v>
      </c>
      <c r="T463" s="49" t="str">
        <f>_xlfn.XLOOKUP(Tabla20[[#This Row],[cedula]],TMODELO[Numero Documento],TMODELO[Lugar Funciones Codigo])</f>
        <v>01.83.02.00.03</v>
      </c>
    </row>
    <row r="464" spans="1:20">
      <c r="A464" s="57" t="s">
        <v>3113</v>
      </c>
      <c r="B464" s="57" t="s">
        <v>3145</v>
      </c>
      <c r="C464" s="57" t="s">
        <v>3169</v>
      </c>
      <c r="D464" s="57" t="s">
        <v>2722</v>
      </c>
      <c r="E464" s="57" t="str">
        <f>_xlfn.XLOOKUP(Tabla20[[#This Row],[cedula]],TMODELO[Numero Documento],TMODELO[Empleado])</f>
        <v>LUIS ANTONIO MONCION PICHARDO</v>
      </c>
      <c r="F464" s="57" t="s">
        <v>54</v>
      </c>
      <c r="G464" s="57" t="str">
        <f>_xlfn.XLOOKUP(Tabla20[[#This Row],[cedula]],TMODELO[Numero Documento],TMODELO[Lugar Funciones])</f>
        <v>CENTRO DE LA CULTURA DE SANTIAGO</v>
      </c>
      <c r="H464" s="57" t="str">
        <f>_xlfn.XLOOKUP(Tabla20[[#This Row],[cedula]],TCARRERA[CEDULA],TCARRERA[CATEGORIA DEL SERVIDOR],"")</f>
        <v/>
      </c>
      <c r="I464" s="65"/>
      <c r="J464" s="41" t="str">
        <f>IF(Tabla20[[#This Row],[CARRERA]]&lt;&gt;"",Tabla20[[#This Row],[CARRERA]],IF(Tabla20[[#This Row],[Columna1]]&lt;&gt;"",Tabla20[[#This Row],[Columna1]],""))</f>
        <v/>
      </c>
      <c r="K464" s="55" t="str">
        <f>IF(Tabla20[[#This Row],[TIPO]]="Temporales",_xlfn.XLOOKUP(Tabla20[[#This Row],[NOMBRE Y APELLIDO]],TBLFECHAS[NOMBRE Y APELLIDO],TBLFECHAS[DESDE]),"")</f>
        <v/>
      </c>
      <c r="L464" s="55" t="str">
        <f>IF(Tabla20[[#This Row],[TIPO]]="Temporales",_xlfn.XLOOKUP(Tabla20[[#This Row],[NOMBRE Y APELLIDO]],TBLFECHAS[NOMBRE Y APELLIDO],TBLFECHAS[HASTA]),"")</f>
        <v/>
      </c>
      <c r="M464" s="58">
        <v>10000</v>
      </c>
      <c r="N464" s="60">
        <v>0</v>
      </c>
      <c r="O464" s="59">
        <v>304</v>
      </c>
      <c r="P464" s="59">
        <v>287</v>
      </c>
      <c r="Q464" s="59">
        <f>Tabla20[[#This Row],[sbruto]]-SUM(Tabla20[[#This Row],[ISR]:[AFP]])-Tabla20[[#This Row],[sneto]]</f>
        <v>375</v>
      </c>
      <c r="R464" s="59">
        <v>9034</v>
      </c>
      <c r="S464" s="45" t="str">
        <f>_xlfn.XLOOKUP(Tabla20[[#This Row],[cedula]],TMODELO[Numero Documento],TMODELO[gen])</f>
        <v>M</v>
      </c>
      <c r="T464" s="49" t="str">
        <f>_xlfn.XLOOKUP(Tabla20[[#This Row],[cedula]],TMODELO[Numero Documento],TMODELO[Lugar Funciones Codigo])</f>
        <v>01.83.02.00.03</v>
      </c>
    </row>
    <row r="465" spans="1:20">
      <c r="A465" s="57" t="s">
        <v>3113</v>
      </c>
      <c r="B465" s="57" t="s">
        <v>3145</v>
      </c>
      <c r="C465" s="57" t="s">
        <v>3169</v>
      </c>
      <c r="D465" s="57" t="s">
        <v>2600</v>
      </c>
      <c r="E465" s="57" t="str">
        <f>_xlfn.XLOOKUP(Tabla20[[#This Row],[cedula]],TMODELO[Numero Documento],TMODELO[Empleado])</f>
        <v>ANA ROSA ALEMAN</v>
      </c>
      <c r="F465" s="57" t="s">
        <v>20</v>
      </c>
      <c r="G465" s="57" t="str">
        <f>_xlfn.XLOOKUP(Tabla20[[#This Row],[cedula]],TMODELO[Numero Documento],TMODELO[Lugar Funciones])</f>
        <v>CENTRO DE LA CULTURA DE SANTIAGO</v>
      </c>
      <c r="H465" s="57" t="str">
        <f>_xlfn.XLOOKUP(Tabla20[[#This Row],[cedula]],TCARRERA[CEDULA],TCARRERA[CATEGORIA DEL SERVIDOR],"")</f>
        <v/>
      </c>
      <c r="I465" s="65"/>
      <c r="J465" s="41" t="str">
        <f>IF(Tabla20[[#This Row],[CARRERA]]&lt;&gt;"",Tabla20[[#This Row],[CARRERA]],IF(Tabla20[[#This Row],[Columna1]]&lt;&gt;"",Tabla20[[#This Row],[Columna1]],""))</f>
        <v/>
      </c>
      <c r="K465" s="55" t="str">
        <f>IF(Tabla20[[#This Row],[TIPO]]="Temporales",_xlfn.XLOOKUP(Tabla20[[#This Row],[NOMBRE Y APELLIDO]],TBLFECHAS[NOMBRE Y APELLIDO],TBLFECHAS[DESDE]),"")</f>
        <v/>
      </c>
      <c r="L465" s="55" t="str">
        <f>IF(Tabla20[[#This Row],[TIPO]]="Temporales",_xlfn.XLOOKUP(Tabla20[[#This Row],[NOMBRE Y APELLIDO]],TBLFECHAS[NOMBRE Y APELLIDO],TBLFECHAS[HASTA]),"")</f>
        <v/>
      </c>
      <c r="M465" s="58">
        <v>10000</v>
      </c>
      <c r="N465" s="60">
        <v>0</v>
      </c>
      <c r="O465" s="59">
        <v>304</v>
      </c>
      <c r="P465" s="59">
        <v>287</v>
      </c>
      <c r="Q465" s="59">
        <f>Tabla20[[#This Row],[sbruto]]-SUM(Tabla20[[#This Row],[ISR]:[AFP]])-Tabla20[[#This Row],[sneto]]</f>
        <v>125</v>
      </c>
      <c r="R465" s="59">
        <v>9284</v>
      </c>
      <c r="S465" s="45" t="str">
        <f>_xlfn.XLOOKUP(Tabla20[[#This Row],[cedula]],TMODELO[Numero Documento],TMODELO[gen])</f>
        <v>F</v>
      </c>
      <c r="T465" s="49" t="str">
        <f>_xlfn.XLOOKUP(Tabla20[[#This Row],[cedula]],TMODELO[Numero Documento],TMODELO[Lugar Funciones Codigo])</f>
        <v>01.83.02.00.03</v>
      </c>
    </row>
    <row r="466" spans="1:20">
      <c r="A466" s="57" t="s">
        <v>3113</v>
      </c>
      <c r="B466" s="57" t="s">
        <v>3145</v>
      </c>
      <c r="C466" s="57" t="s">
        <v>3169</v>
      </c>
      <c r="D466" s="57" t="s">
        <v>2698</v>
      </c>
      <c r="E466" s="57" t="str">
        <f>_xlfn.XLOOKUP(Tabla20[[#This Row],[cedula]],TMODELO[Numero Documento],TMODELO[Empleado])</f>
        <v>JOSEFINA DE LEON ESPINAL DE GONZALEZ</v>
      </c>
      <c r="F466" s="57" t="s">
        <v>47</v>
      </c>
      <c r="G466" s="57" t="str">
        <f>_xlfn.XLOOKUP(Tabla20[[#This Row],[cedula]],TMODELO[Numero Documento],TMODELO[Lugar Funciones])</f>
        <v>CENTRO DE LA CULTURA DE SANTIAGO</v>
      </c>
      <c r="H466" s="57" t="str">
        <f>_xlfn.XLOOKUP(Tabla20[[#This Row],[cedula]],TCARRERA[CEDULA],TCARRERA[CATEGORIA DEL SERVIDOR],"")</f>
        <v/>
      </c>
      <c r="I466" s="65"/>
      <c r="J466" s="41" t="str">
        <f>IF(Tabla20[[#This Row],[CARRERA]]&lt;&gt;"",Tabla20[[#This Row],[CARRERA]],IF(Tabla20[[#This Row],[Columna1]]&lt;&gt;"",Tabla20[[#This Row],[Columna1]],""))</f>
        <v/>
      </c>
      <c r="K466" s="55" t="str">
        <f>IF(Tabla20[[#This Row],[TIPO]]="Temporales",_xlfn.XLOOKUP(Tabla20[[#This Row],[NOMBRE Y APELLIDO]],TBLFECHAS[NOMBRE Y APELLIDO],TBLFECHAS[DESDE]),"")</f>
        <v/>
      </c>
      <c r="L466" s="55" t="str">
        <f>IF(Tabla20[[#This Row],[TIPO]]="Temporales",_xlfn.XLOOKUP(Tabla20[[#This Row],[NOMBRE Y APELLIDO]],TBLFECHAS[NOMBRE Y APELLIDO],TBLFECHAS[HASTA]),"")</f>
        <v/>
      </c>
      <c r="M466" s="58">
        <v>10000</v>
      </c>
      <c r="N466" s="60">
        <v>0</v>
      </c>
      <c r="O466" s="59">
        <v>304</v>
      </c>
      <c r="P466" s="59">
        <v>287</v>
      </c>
      <c r="Q466" s="59">
        <f>Tabla20[[#This Row],[sbruto]]-SUM(Tabla20[[#This Row],[ISR]:[AFP]])-Tabla20[[#This Row],[sneto]]</f>
        <v>75</v>
      </c>
      <c r="R466" s="59">
        <v>9334</v>
      </c>
      <c r="S466" s="45" t="str">
        <f>_xlfn.XLOOKUP(Tabla20[[#This Row],[cedula]],TMODELO[Numero Documento],TMODELO[gen])</f>
        <v>F</v>
      </c>
      <c r="T466" s="49" t="str">
        <f>_xlfn.XLOOKUP(Tabla20[[#This Row],[cedula]],TMODELO[Numero Documento],TMODELO[Lugar Funciones Codigo])</f>
        <v>01.83.02.00.03</v>
      </c>
    </row>
    <row r="467" spans="1:20">
      <c r="A467" s="57" t="s">
        <v>3113</v>
      </c>
      <c r="B467" s="57" t="s">
        <v>3145</v>
      </c>
      <c r="C467" s="57" t="s">
        <v>3169</v>
      </c>
      <c r="D467" s="57" t="s">
        <v>2709</v>
      </c>
      <c r="E467" s="57" t="str">
        <f>_xlfn.XLOOKUP(Tabla20[[#This Row],[cedula]],TMODELO[Numero Documento],TMODELO[Empleado])</f>
        <v>JUSTO ANTONIO BATISTA TAVAREZ</v>
      </c>
      <c r="F467" s="57" t="s">
        <v>8</v>
      </c>
      <c r="G467" s="57" t="str">
        <f>_xlfn.XLOOKUP(Tabla20[[#This Row],[cedula]],TMODELO[Numero Documento],TMODELO[Lugar Funciones])</f>
        <v>CENTRO DE LA CULTURA DE SANTIAGO</v>
      </c>
      <c r="H467" s="57" t="str">
        <f>_xlfn.XLOOKUP(Tabla20[[#This Row],[cedula]],TCARRERA[CEDULA],TCARRERA[CATEGORIA DEL SERVIDOR],"")</f>
        <v/>
      </c>
      <c r="I467" s="65"/>
      <c r="J467" s="50" t="str">
        <f>IF(Tabla20[[#This Row],[CARRERA]]&lt;&gt;"",Tabla20[[#This Row],[CARRERA]],IF(Tabla20[[#This Row],[Columna1]]&lt;&gt;"",Tabla20[[#This Row],[Columna1]],""))</f>
        <v/>
      </c>
      <c r="K467" s="54" t="str">
        <f>IF(Tabla20[[#This Row],[TIPO]]="Temporales",_xlfn.XLOOKUP(Tabla20[[#This Row],[NOMBRE Y APELLIDO]],TBLFECHAS[NOMBRE Y APELLIDO],TBLFECHAS[DESDE]),"")</f>
        <v/>
      </c>
      <c r="L467" s="54" t="str">
        <f>IF(Tabla20[[#This Row],[TIPO]]="Temporales",_xlfn.XLOOKUP(Tabla20[[#This Row],[NOMBRE Y APELLIDO]],TBLFECHAS[NOMBRE Y APELLIDO],TBLFECHAS[HASTA]),"")</f>
        <v/>
      </c>
      <c r="M467" s="58">
        <v>10000</v>
      </c>
      <c r="N467" s="60">
        <v>0</v>
      </c>
      <c r="O467" s="59">
        <v>304</v>
      </c>
      <c r="P467" s="59">
        <v>287</v>
      </c>
      <c r="Q467" s="59">
        <f>Tabla20[[#This Row],[sbruto]]-SUM(Tabla20[[#This Row],[ISR]:[AFP]])-Tabla20[[#This Row],[sneto]]</f>
        <v>25</v>
      </c>
      <c r="R467" s="59">
        <v>9384</v>
      </c>
      <c r="S467" s="45" t="str">
        <f>_xlfn.XLOOKUP(Tabla20[[#This Row],[cedula]],TMODELO[Numero Documento],TMODELO[gen])</f>
        <v>M</v>
      </c>
      <c r="T467" s="49" t="str">
        <f>_xlfn.XLOOKUP(Tabla20[[#This Row],[cedula]],TMODELO[Numero Documento],TMODELO[Lugar Funciones Codigo])</f>
        <v>01.83.02.00.03</v>
      </c>
    </row>
    <row r="468" spans="1:20">
      <c r="A468" s="57" t="s">
        <v>3113</v>
      </c>
      <c r="B468" s="57" t="s">
        <v>3145</v>
      </c>
      <c r="C468" s="57" t="s">
        <v>3169</v>
      </c>
      <c r="D468" s="57" t="s">
        <v>2651</v>
      </c>
      <c r="E468" s="57" t="str">
        <f>_xlfn.XLOOKUP(Tabla20[[#This Row],[cedula]],TMODELO[Numero Documento],TMODELO[Empleado])</f>
        <v>FERMIN ANTONIO MENDEZ DE LEON</v>
      </c>
      <c r="F468" s="57" t="s">
        <v>30</v>
      </c>
      <c r="G468" s="57" t="str">
        <f>_xlfn.XLOOKUP(Tabla20[[#This Row],[cedula]],TMODELO[Numero Documento],TMODELO[Lugar Funciones])</f>
        <v>CENTRO DE LA CULTURA DE SANTIAGO</v>
      </c>
      <c r="H468" s="57" t="str">
        <f>_xlfn.XLOOKUP(Tabla20[[#This Row],[cedula]],TCARRERA[CEDULA],TCARRERA[CATEGORIA DEL SERVIDOR],"")</f>
        <v/>
      </c>
      <c r="I468" s="65"/>
      <c r="J468" s="41" t="str">
        <f>IF(Tabla20[[#This Row],[CARRERA]]&lt;&gt;"",Tabla20[[#This Row],[CARRERA]],IF(Tabla20[[#This Row],[Columna1]]&lt;&gt;"",Tabla20[[#This Row],[Columna1]],""))</f>
        <v/>
      </c>
      <c r="K468" s="55" t="str">
        <f>IF(Tabla20[[#This Row],[TIPO]]="Temporales",_xlfn.XLOOKUP(Tabla20[[#This Row],[NOMBRE Y APELLIDO]],TBLFECHAS[NOMBRE Y APELLIDO],TBLFECHAS[DESDE]),"")</f>
        <v/>
      </c>
      <c r="L468" s="55" t="str">
        <f>IF(Tabla20[[#This Row],[TIPO]]="Temporales",_xlfn.XLOOKUP(Tabla20[[#This Row],[NOMBRE Y APELLIDO]],TBLFECHAS[NOMBRE Y APELLIDO],TBLFECHAS[HASTA]),"")</f>
        <v/>
      </c>
      <c r="M468" s="58">
        <v>10000</v>
      </c>
      <c r="N468" s="60">
        <v>0</v>
      </c>
      <c r="O468" s="59">
        <v>304</v>
      </c>
      <c r="P468" s="59">
        <v>287</v>
      </c>
      <c r="Q468" s="59">
        <f>Tabla20[[#This Row],[sbruto]]-SUM(Tabla20[[#This Row],[ISR]:[AFP]])-Tabla20[[#This Row],[sneto]]</f>
        <v>375</v>
      </c>
      <c r="R468" s="59">
        <v>9034</v>
      </c>
      <c r="S468" s="45" t="str">
        <f>_xlfn.XLOOKUP(Tabla20[[#This Row],[cedula]],TMODELO[Numero Documento],TMODELO[gen])</f>
        <v>M</v>
      </c>
      <c r="T468" s="49" t="str">
        <f>_xlfn.XLOOKUP(Tabla20[[#This Row],[cedula]],TMODELO[Numero Documento],TMODELO[Lugar Funciones Codigo])</f>
        <v>01.83.02.00.03</v>
      </c>
    </row>
    <row r="469" spans="1:20">
      <c r="A469" s="57" t="s">
        <v>3113</v>
      </c>
      <c r="B469" s="57" t="s">
        <v>3145</v>
      </c>
      <c r="C469" s="57" t="s">
        <v>3169</v>
      </c>
      <c r="D469" s="57" t="s">
        <v>2697</v>
      </c>
      <c r="E469" s="57" t="str">
        <f>_xlfn.XLOOKUP(Tabla20[[#This Row],[cedula]],TMODELO[Numero Documento],TMODELO[Empleado])</f>
        <v>JOSE YSIDRO MARTE FRIAS</v>
      </c>
      <c r="F469" s="57" t="s">
        <v>45</v>
      </c>
      <c r="G469" s="57" t="str">
        <f>_xlfn.XLOOKUP(Tabla20[[#This Row],[cedula]],TMODELO[Numero Documento],TMODELO[Lugar Funciones])</f>
        <v>CENTRO DE LA CULTURA DE SANTIAGO</v>
      </c>
      <c r="H469" s="57" t="str">
        <f>_xlfn.XLOOKUP(Tabla20[[#This Row],[cedula]],TCARRERA[CEDULA],TCARRERA[CATEGORIA DEL SERVIDOR],"")</f>
        <v/>
      </c>
      <c r="I469" s="65"/>
      <c r="J469" s="41" t="str">
        <f>IF(Tabla20[[#This Row],[CARRERA]]&lt;&gt;"",Tabla20[[#This Row],[CARRERA]],IF(Tabla20[[#This Row],[Columna1]]&lt;&gt;"",Tabla20[[#This Row],[Columna1]],""))</f>
        <v/>
      </c>
      <c r="K469" s="55" t="str">
        <f>IF(Tabla20[[#This Row],[TIPO]]="Temporales",_xlfn.XLOOKUP(Tabla20[[#This Row],[NOMBRE Y APELLIDO]],TBLFECHAS[NOMBRE Y APELLIDO],TBLFECHAS[DESDE]),"")</f>
        <v/>
      </c>
      <c r="L469" s="55" t="str">
        <f>IF(Tabla20[[#This Row],[TIPO]]="Temporales",_xlfn.XLOOKUP(Tabla20[[#This Row],[NOMBRE Y APELLIDO]],TBLFECHAS[NOMBRE Y APELLIDO],TBLFECHAS[HASTA]),"")</f>
        <v/>
      </c>
      <c r="M469" s="58">
        <v>10000</v>
      </c>
      <c r="N469" s="59">
        <v>0</v>
      </c>
      <c r="O469" s="59">
        <v>304</v>
      </c>
      <c r="P469" s="59">
        <v>287</v>
      </c>
      <c r="Q469" s="59">
        <f>Tabla20[[#This Row],[sbruto]]-SUM(Tabla20[[#This Row],[ISR]:[AFP]])-Tabla20[[#This Row],[sneto]]</f>
        <v>2325.12</v>
      </c>
      <c r="R469" s="59">
        <v>7083.88</v>
      </c>
      <c r="S469" s="45" t="str">
        <f>_xlfn.XLOOKUP(Tabla20[[#This Row],[cedula]],TMODELO[Numero Documento],TMODELO[gen])</f>
        <v>M</v>
      </c>
      <c r="T469" s="49" t="str">
        <f>_xlfn.XLOOKUP(Tabla20[[#This Row],[cedula]],TMODELO[Numero Documento],TMODELO[Lugar Funciones Codigo])</f>
        <v>01.83.02.00.03</v>
      </c>
    </row>
    <row r="470" spans="1:20">
      <c r="A470" s="57" t="s">
        <v>3113</v>
      </c>
      <c r="B470" s="57" t="s">
        <v>3145</v>
      </c>
      <c r="C470" s="57" t="s">
        <v>3169</v>
      </c>
      <c r="D470" s="57" t="s">
        <v>2782</v>
      </c>
      <c r="E470" s="57" t="str">
        <f>_xlfn.XLOOKUP(Tabla20[[#This Row],[cedula]],TMODELO[Numero Documento],TMODELO[Empleado])</f>
        <v>ZOILA CABRERA PEREZ</v>
      </c>
      <c r="F470" s="57" t="s">
        <v>73</v>
      </c>
      <c r="G470" s="57" t="str">
        <f>_xlfn.XLOOKUP(Tabla20[[#This Row],[cedula]],TMODELO[Numero Documento],TMODELO[Lugar Funciones])</f>
        <v>CENTRO DE LA CULTURA DE SANTIAGO</v>
      </c>
      <c r="H470" s="57" t="str">
        <f>_xlfn.XLOOKUP(Tabla20[[#This Row],[cedula]],TCARRERA[CEDULA],TCARRERA[CATEGORIA DEL SERVIDOR],"")</f>
        <v/>
      </c>
      <c r="I470" s="65"/>
      <c r="J470" s="41" t="str">
        <f>IF(Tabla20[[#This Row],[CARRERA]]&lt;&gt;"",Tabla20[[#This Row],[CARRERA]],IF(Tabla20[[#This Row],[Columna1]]&lt;&gt;"",Tabla20[[#This Row],[Columna1]],""))</f>
        <v/>
      </c>
      <c r="K470" s="55" t="str">
        <f>IF(Tabla20[[#This Row],[TIPO]]="Temporales",_xlfn.XLOOKUP(Tabla20[[#This Row],[NOMBRE Y APELLIDO]],TBLFECHAS[NOMBRE Y APELLIDO],TBLFECHAS[DESDE]),"")</f>
        <v/>
      </c>
      <c r="L470" s="55" t="str">
        <f>IF(Tabla20[[#This Row],[TIPO]]="Temporales",_xlfn.XLOOKUP(Tabla20[[#This Row],[NOMBRE Y APELLIDO]],TBLFECHAS[NOMBRE Y APELLIDO],TBLFECHAS[HASTA]),"")</f>
        <v/>
      </c>
      <c r="M470" s="58">
        <v>10000</v>
      </c>
      <c r="N470" s="60">
        <v>0</v>
      </c>
      <c r="O470" s="59">
        <v>304</v>
      </c>
      <c r="P470" s="59">
        <v>287</v>
      </c>
      <c r="Q470" s="59">
        <f>Tabla20[[#This Row],[sbruto]]-SUM(Tabla20[[#This Row],[ISR]:[AFP]])-Tabla20[[#This Row],[sneto]]</f>
        <v>75</v>
      </c>
      <c r="R470" s="59">
        <v>9334</v>
      </c>
      <c r="S470" s="45" t="str">
        <f>_xlfn.XLOOKUP(Tabla20[[#This Row],[cedula]],TMODELO[Numero Documento],TMODELO[gen])</f>
        <v>F</v>
      </c>
      <c r="T470" s="49" t="str">
        <f>_xlfn.XLOOKUP(Tabla20[[#This Row],[cedula]],TMODELO[Numero Documento],TMODELO[Lugar Funciones Codigo])</f>
        <v>01.83.02.00.03</v>
      </c>
    </row>
    <row r="471" spans="1:20">
      <c r="A471" s="57" t="s">
        <v>3113</v>
      </c>
      <c r="B471" s="57" t="s">
        <v>3145</v>
      </c>
      <c r="C471" s="57" t="s">
        <v>3169</v>
      </c>
      <c r="D471" s="57" t="s">
        <v>2752</v>
      </c>
      <c r="E471" s="57" t="str">
        <f>_xlfn.XLOOKUP(Tabla20[[#This Row],[cedula]],TMODELO[Numero Documento],TMODELO[Empleado])</f>
        <v>ROBERTO ANTONIO SOSA TEJADA</v>
      </c>
      <c r="F471" s="57" t="s">
        <v>52</v>
      </c>
      <c r="G471" s="57" t="str">
        <f>_xlfn.XLOOKUP(Tabla20[[#This Row],[cedula]],TMODELO[Numero Documento],TMODELO[Lugar Funciones])</f>
        <v>CENTRO DE LA CULTURA DE SANTIAGO</v>
      </c>
      <c r="H471" s="57" t="str">
        <f>_xlfn.XLOOKUP(Tabla20[[#This Row],[cedula]],TCARRERA[CEDULA],TCARRERA[CATEGORIA DEL SERVIDOR],"")</f>
        <v/>
      </c>
      <c r="I471" s="65"/>
      <c r="J471" s="50" t="str">
        <f>IF(Tabla20[[#This Row],[CARRERA]]&lt;&gt;"",Tabla20[[#This Row],[CARRERA]],IF(Tabla20[[#This Row],[Columna1]]&lt;&gt;"",Tabla20[[#This Row],[Columna1]],""))</f>
        <v/>
      </c>
      <c r="K471" s="54" t="str">
        <f>IF(Tabla20[[#This Row],[TIPO]]="Temporales",_xlfn.XLOOKUP(Tabla20[[#This Row],[NOMBRE Y APELLIDO]],TBLFECHAS[NOMBRE Y APELLIDO],TBLFECHAS[DESDE]),"")</f>
        <v/>
      </c>
      <c r="L471" s="54" t="str">
        <f>IF(Tabla20[[#This Row],[TIPO]]="Temporales",_xlfn.XLOOKUP(Tabla20[[#This Row],[NOMBRE Y APELLIDO]],TBLFECHAS[NOMBRE Y APELLIDO],TBLFECHAS[HASTA]),"")</f>
        <v/>
      </c>
      <c r="M471" s="58">
        <v>10000</v>
      </c>
      <c r="N471" s="60">
        <v>0</v>
      </c>
      <c r="O471" s="59">
        <v>304</v>
      </c>
      <c r="P471" s="59">
        <v>287</v>
      </c>
      <c r="Q471" s="59">
        <f>Tabla20[[#This Row],[sbruto]]-SUM(Tabla20[[#This Row],[ISR]:[AFP]])-Tabla20[[#This Row],[sneto]]</f>
        <v>2325.12</v>
      </c>
      <c r="R471" s="59">
        <v>7083.88</v>
      </c>
      <c r="S471" s="45" t="str">
        <f>_xlfn.XLOOKUP(Tabla20[[#This Row],[cedula]],TMODELO[Numero Documento],TMODELO[gen])</f>
        <v>M</v>
      </c>
      <c r="T471" s="49" t="str">
        <f>_xlfn.XLOOKUP(Tabla20[[#This Row],[cedula]],TMODELO[Numero Documento],TMODELO[Lugar Funciones Codigo])</f>
        <v>01.83.02.00.03</v>
      </c>
    </row>
    <row r="472" spans="1:20">
      <c r="A472" s="57" t="s">
        <v>3113</v>
      </c>
      <c r="B472" s="57" t="s">
        <v>3145</v>
      </c>
      <c r="C472" s="57" t="s">
        <v>3169</v>
      </c>
      <c r="D472" s="57" t="s">
        <v>2634</v>
      </c>
      <c r="E472" s="57" t="str">
        <f>_xlfn.XLOOKUP(Tabla20[[#This Row],[cedula]],TMODELO[Numero Documento],TMODELO[Empleado])</f>
        <v>DOMINGA ANTONIA TIFA UREÑA</v>
      </c>
      <c r="F472" s="57" t="s">
        <v>8</v>
      </c>
      <c r="G472" s="57" t="str">
        <f>_xlfn.XLOOKUP(Tabla20[[#This Row],[cedula]],TMODELO[Numero Documento],TMODELO[Lugar Funciones])</f>
        <v>CENTRO DE LA CULTURA DE SANTIAGO</v>
      </c>
      <c r="H472" s="57" t="str">
        <f>_xlfn.XLOOKUP(Tabla20[[#This Row],[cedula]],TCARRERA[CEDULA],TCARRERA[CATEGORIA DEL SERVIDOR],"")</f>
        <v/>
      </c>
      <c r="I472" s="65"/>
      <c r="J472" s="50" t="str">
        <f>IF(Tabla20[[#This Row],[CARRERA]]&lt;&gt;"",Tabla20[[#This Row],[CARRERA]],IF(Tabla20[[#This Row],[Columna1]]&lt;&gt;"",Tabla20[[#This Row],[Columna1]],""))</f>
        <v/>
      </c>
      <c r="K472" s="54" t="str">
        <f>IF(Tabla20[[#This Row],[TIPO]]="Temporales",_xlfn.XLOOKUP(Tabla20[[#This Row],[NOMBRE Y APELLIDO]],TBLFECHAS[NOMBRE Y APELLIDO],TBLFECHAS[DESDE]),"")</f>
        <v/>
      </c>
      <c r="L472" s="54" t="str">
        <f>IF(Tabla20[[#This Row],[TIPO]]="Temporales",_xlfn.XLOOKUP(Tabla20[[#This Row],[NOMBRE Y APELLIDO]],TBLFECHAS[NOMBRE Y APELLIDO],TBLFECHAS[HASTA]),"")</f>
        <v/>
      </c>
      <c r="M472" s="58">
        <v>10000</v>
      </c>
      <c r="N472" s="60">
        <v>0</v>
      </c>
      <c r="O472" s="59">
        <v>304</v>
      </c>
      <c r="P472" s="59">
        <v>287</v>
      </c>
      <c r="Q472" s="59">
        <f>Tabla20[[#This Row],[sbruto]]-SUM(Tabla20[[#This Row],[ISR]:[AFP]])-Tabla20[[#This Row],[sneto]]</f>
        <v>75</v>
      </c>
      <c r="R472" s="59">
        <v>9334</v>
      </c>
      <c r="S472" s="45" t="str">
        <f>_xlfn.XLOOKUP(Tabla20[[#This Row],[cedula]],TMODELO[Numero Documento],TMODELO[gen])</f>
        <v>F</v>
      </c>
      <c r="T472" s="49" t="str">
        <f>_xlfn.XLOOKUP(Tabla20[[#This Row],[cedula]],TMODELO[Numero Documento],TMODELO[Lugar Funciones Codigo])</f>
        <v>01.83.02.00.03</v>
      </c>
    </row>
    <row r="473" spans="1:20">
      <c r="A473" s="57" t="s">
        <v>3113</v>
      </c>
      <c r="B473" s="57" t="s">
        <v>3145</v>
      </c>
      <c r="C473" s="57" t="s">
        <v>3169</v>
      </c>
      <c r="D473" s="57" t="s">
        <v>2602</v>
      </c>
      <c r="E473" s="57" t="str">
        <f>_xlfn.XLOOKUP(Tabla20[[#This Row],[cedula]],TMODELO[Numero Documento],TMODELO[Empleado])</f>
        <v>ANGEL RAFAEL DE LEON</v>
      </c>
      <c r="F473" s="57" t="s">
        <v>22</v>
      </c>
      <c r="G473" s="57" t="str">
        <f>_xlfn.XLOOKUP(Tabla20[[#This Row],[cedula]],TMODELO[Numero Documento],TMODELO[Lugar Funciones])</f>
        <v>CENTRO DE LA CULTURA DE SANTIAGO</v>
      </c>
      <c r="H473" s="57" t="str">
        <f>_xlfn.XLOOKUP(Tabla20[[#This Row],[cedula]],TCARRERA[CEDULA],TCARRERA[CATEGORIA DEL SERVIDOR],"")</f>
        <v/>
      </c>
      <c r="I473" s="65"/>
      <c r="J473" s="41" t="str">
        <f>IF(Tabla20[[#This Row],[CARRERA]]&lt;&gt;"",Tabla20[[#This Row],[CARRERA]],IF(Tabla20[[#This Row],[Columna1]]&lt;&gt;"",Tabla20[[#This Row],[Columna1]],""))</f>
        <v/>
      </c>
      <c r="K473" s="55" t="str">
        <f>IF(Tabla20[[#This Row],[TIPO]]="Temporales",_xlfn.XLOOKUP(Tabla20[[#This Row],[NOMBRE Y APELLIDO]],TBLFECHAS[NOMBRE Y APELLIDO],TBLFECHAS[DESDE]),"")</f>
        <v/>
      </c>
      <c r="L473" s="55" t="str">
        <f>IF(Tabla20[[#This Row],[TIPO]]="Temporales",_xlfn.XLOOKUP(Tabla20[[#This Row],[NOMBRE Y APELLIDO]],TBLFECHAS[NOMBRE Y APELLIDO],TBLFECHAS[HASTA]),"")</f>
        <v/>
      </c>
      <c r="M473" s="58">
        <v>10000</v>
      </c>
      <c r="N473" s="60">
        <v>0</v>
      </c>
      <c r="O473" s="59">
        <v>304</v>
      </c>
      <c r="P473" s="59">
        <v>287</v>
      </c>
      <c r="Q473" s="59">
        <f>Tabla20[[#This Row],[sbruto]]-SUM(Tabla20[[#This Row],[ISR]:[AFP]])-Tabla20[[#This Row],[sneto]]</f>
        <v>375</v>
      </c>
      <c r="R473" s="59">
        <v>9034</v>
      </c>
      <c r="S473" s="48" t="str">
        <f>_xlfn.XLOOKUP(Tabla20[[#This Row],[cedula]],TMODELO[Numero Documento],TMODELO[gen])</f>
        <v>M</v>
      </c>
      <c r="T473" s="49" t="str">
        <f>_xlfn.XLOOKUP(Tabla20[[#This Row],[cedula]],TMODELO[Numero Documento],TMODELO[Lugar Funciones Codigo])</f>
        <v>01.83.02.00.03</v>
      </c>
    </row>
    <row r="474" spans="1:20">
      <c r="A474" s="57" t="s">
        <v>3113</v>
      </c>
      <c r="B474" s="57" t="s">
        <v>3145</v>
      </c>
      <c r="C474" s="57" t="s">
        <v>3169</v>
      </c>
      <c r="D474" s="57" t="s">
        <v>2718</v>
      </c>
      <c r="E474" s="57" t="str">
        <f>_xlfn.XLOOKUP(Tabla20[[#This Row],[cedula]],TMODELO[Numero Documento],TMODELO[Empleado])</f>
        <v>LORENZO DE JESUS SOSA TAVAREZ</v>
      </c>
      <c r="F474" s="57" t="s">
        <v>52</v>
      </c>
      <c r="G474" s="57" t="str">
        <f>_xlfn.XLOOKUP(Tabla20[[#This Row],[cedula]],TMODELO[Numero Documento],TMODELO[Lugar Funciones])</f>
        <v>CENTRO DE LA CULTURA DE SANTIAGO</v>
      </c>
      <c r="H474" s="57" t="str">
        <f>_xlfn.XLOOKUP(Tabla20[[#This Row],[cedula]],TCARRERA[CEDULA],TCARRERA[CATEGORIA DEL SERVIDOR],"")</f>
        <v/>
      </c>
      <c r="I474" s="65"/>
      <c r="J474" s="50" t="str">
        <f>IF(Tabla20[[#This Row],[CARRERA]]&lt;&gt;"",Tabla20[[#This Row],[CARRERA]],IF(Tabla20[[#This Row],[Columna1]]&lt;&gt;"",Tabla20[[#This Row],[Columna1]],""))</f>
        <v/>
      </c>
      <c r="K474" s="54" t="str">
        <f>IF(Tabla20[[#This Row],[TIPO]]="Temporales",_xlfn.XLOOKUP(Tabla20[[#This Row],[NOMBRE Y APELLIDO]],TBLFECHAS[NOMBRE Y APELLIDO],TBLFECHAS[DESDE]),"")</f>
        <v/>
      </c>
      <c r="L474" s="54" t="str">
        <f>IF(Tabla20[[#This Row],[TIPO]]="Temporales",_xlfn.XLOOKUP(Tabla20[[#This Row],[NOMBRE Y APELLIDO]],TBLFECHAS[NOMBRE Y APELLIDO],TBLFECHAS[HASTA]),"")</f>
        <v/>
      </c>
      <c r="M474" s="58">
        <v>10000</v>
      </c>
      <c r="N474" s="60">
        <v>0</v>
      </c>
      <c r="O474" s="59">
        <v>304</v>
      </c>
      <c r="P474" s="59">
        <v>287</v>
      </c>
      <c r="Q474" s="59">
        <f>Tabla20[[#This Row],[sbruto]]-SUM(Tabla20[[#This Row],[ISR]:[AFP]])-Tabla20[[#This Row],[sneto]]</f>
        <v>375</v>
      </c>
      <c r="R474" s="59">
        <v>9034</v>
      </c>
      <c r="S474" s="45" t="str">
        <f>_xlfn.XLOOKUP(Tabla20[[#This Row],[cedula]],TMODELO[Numero Documento],TMODELO[gen])</f>
        <v>M</v>
      </c>
      <c r="T474" s="49" t="str">
        <f>_xlfn.XLOOKUP(Tabla20[[#This Row],[cedula]],TMODELO[Numero Documento],TMODELO[Lugar Funciones Codigo])</f>
        <v>01.83.02.00.03</v>
      </c>
    </row>
    <row r="475" spans="1:20">
      <c r="A475" s="57" t="s">
        <v>3113</v>
      </c>
      <c r="B475" s="57" t="s">
        <v>3145</v>
      </c>
      <c r="C475" s="57" t="s">
        <v>3169</v>
      </c>
      <c r="D475" s="57" t="s">
        <v>2693</v>
      </c>
      <c r="E475" s="57" t="str">
        <f>_xlfn.XLOOKUP(Tabla20[[#This Row],[cedula]],TMODELO[Numero Documento],TMODELO[Empleado])</f>
        <v>JOSE MIGUEL RODRIGUEZ</v>
      </c>
      <c r="F475" s="57" t="s">
        <v>27</v>
      </c>
      <c r="G475" s="57" t="str">
        <f>_xlfn.XLOOKUP(Tabla20[[#This Row],[cedula]],TMODELO[Numero Documento],TMODELO[Lugar Funciones])</f>
        <v>CENTRO DE LA CULTURA DE SANTIAGO</v>
      </c>
      <c r="H475" s="57" t="str">
        <f>_xlfn.XLOOKUP(Tabla20[[#This Row],[cedula]],TCARRERA[CEDULA],TCARRERA[CATEGORIA DEL SERVIDOR],"")</f>
        <v/>
      </c>
      <c r="I475" s="65"/>
      <c r="J475" s="41" t="str">
        <f>IF(Tabla20[[#This Row],[CARRERA]]&lt;&gt;"",Tabla20[[#This Row],[CARRERA]],IF(Tabla20[[#This Row],[Columna1]]&lt;&gt;"",Tabla20[[#This Row],[Columna1]],""))</f>
        <v/>
      </c>
      <c r="K475" s="55" t="str">
        <f>IF(Tabla20[[#This Row],[TIPO]]="Temporales",_xlfn.XLOOKUP(Tabla20[[#This Row],[NOMBRE Y APELLIDO]],TBLFECHAS[NOMBRE Y APELLIDO],TBLFECHAS[DESDE]),"")</f>
        <v/>
      </c>
      <c r="L475" s="55" t="str">
        <f>IF(Tabla20[[#This Row],[TIPO]]="Temporales",_xlfn.XLOOKUP(Tabla20[[#This Row],[NOMBRE Y APELLIDO]],TBLFECHAS[NOMBRE Y APELLIDO],TBLFECHAS[HASTA]),"")</f>
        <v/>
      </c>
      <c r="M475" s="58">
        <v>10000</v>
      </c>
      <c r="N475" s="60">
        <v>0</v>
      </c>
      <c r="O475" s="59">
        <v>304</v>
      </c>
      <c r="P475" s="59">
        <v>287</v>
      </c>
      <c r="Q475" s="59">
        <f>Tabla20[[#This Row],[sbruto]]-SUM(Tabla20[[#This Row],[ISR]:[AFP]])-Tabla20[[#This Row],[sneto]]</f>
        <v>625</v>
      </c>
      <c r="R475" s="59">
        <v>8784</v>
      </c>
      <c r="S475" s="45" t="str">
        <f>_xlfn.XLOOKUP(Tabla20[[#This Row],[cedula]],TMODELO[Numero Documento],TMODELO[gen])</f>
        <v>M</v>
      </c>
      <c r="T475" s="49" t="str">
        <f>_xlfn.XLOOKUP(Tabla20[[#This Row],[cedula]],TMODELO[Numero Documento],TMODELO[Lugar Funciones Codigo])</f>
        <v>01.83.02.00.03</v>
      </c>
    </row>
    <row r="476" spans="1:20">
      <c r="A476" s="57" t="s">
        <v>3113</v>
      </c>
      <c r="B476" s="57" t="s">
        <v>3145</v>
      </c>
      <c r="C476" s="57" t="s">
        <v>3169</v>
      </c>
      <c r="D476" s="57" t="s">
        <v>1577</v>
      </c>
      <c r="E476" s="57" t="str">
        <f>_xlfn.XLOOKUP(Tabla20[[#This Row],[cedula]],TMODELO[Numero Documento],TMODELO[Empleado])</f>
        <v>RAFAELA ELENA AZCONA VASQUEZ</v>
      </c>
      <c r="F476" s="57" t="s">
        <v>8</v>
      </c>
      <c r="G476" s="57" t="str">
        <f>_xlfn.XLOOKUP(Tabla20[[#This Row],[cedula]],TMODELO[Numero Documento],TMODELO[Lugar Funciones])</f>
        <v>CENTRO DE LA CULTURA DE SANTIAGO</v>
      </c>
      <c r="H476" s="57" t="str">
        <f>_xlfn.XLOOKUP(Tabla20[[#This Row],[cedula]],TCARRERA[CEDULA],TCARRERA[CATEGORIA DEL SERVIDOR],"")</f>
        <v>CARRERA ADMINISTRATIVA</v>
      </c>
      <c r="I476" s="65"/>
      <c r="J476" s="41" t="str">
        <f>IF(Tabla20[[#This Row],[CARRERA]]&lt;&gt;"",Tabla20[[#This Row],[CARRERA]],IF(Tabla20[[#This Row],[Columna1]]&lt;&gt;"",Tabla20[[#This Row],[Columna1]],""))</f>
        <v>CARRERA ADMINISTRATIVA</v>
      </c>
      <c r="K476" s="55" t="str">
        <f>IF(Tabla20[[#This Row],[TIPO]]="Temporales",_xlfn.XLOOKUP(Tabla20[[#This Row],[NOMBRE Y APELLIDO]],TBLFECHAS[NOMBRE Y APELLIDO],TBLFECHAS[DESDE]),"")</f>
        <v/>
      </c>
      <c r="L476" s="55" t="str">
        <f>IF(Tabla20[[#This Row],[TIPO]]="Temporales",_xlfn.XLOOKUP(Tabla20[[#This Row],[NOMBRE Y APELLIDO]],TBLFECHAS[NOMBRE Y APELLIDO],TBLFECHAS[HASTA]),"")</f>
        <v/>
      </c>
      <c r="M476" s="58">
        <v>10000</v>
      </c>
      <c r="N476" s="60">
        <v>0</v>
      </c>
      <c r="O476" s="59">
        <v>304</v>
      </c>
      <c r="P476" s="59">
        <v>287</v>
      </c>
      <c r="Q476" s="59">
        <f>Tabla20[[#This Row],[sbruto]]-SUM(Tabla20[[#This Row],[ISR]:[AFP]])-Tabla20[[#This Row],[sneto]]</f>
        <v>1725.12</v>
      </c>
      <c r="R476" s="59">
        <v>7683.88</v>
      </c>
      <c r="S476" s="45" t="str">
        <f>_xlfn.XLOOKUP(Tabla20[[#This Row],[cedula]],TMODELO[Numero Documento],TMODELO[gen])</f>
        <v>F</v>
      </c>
      <c r="T476" s="49" t="str">
        <f>_xlfn.XLOOKUP(Tabla20[[#This Row],[cedula]],TMODELO[Numero Documento],TMODELO[Lugar Funciones Codigo])</f>
        <v>01.83.02.00.03</v>
      </c>
    </row>
    <row r="477" spans="1:20">
      <c r="A477" s="57" t="s">
        <v>3113</v>
      </c>
      <c r="B477" s="57" t="s">
        <v>3145</v>
      </c>
      <c r="C477" s="57" t="s">
        <v>3169</v>
      </c>
      <c r="D477" s="57" t="s">
        <v>2778</v>
      </c>
      <c r="E477" s="57" t="str">
        <f>_xlfn.XLOOKUP(Tabla20[[#This Row],[cedula]],TMODELO[Numero Documento],TMODELO[Empleado])</f>
        <v>YEIMY MARGARITA GARCIA ALMONTE</v>
      </c>
      <c r="F477" s="57" t="s">
        <v>8</v>
      </c>
      <c r="G477" s="57" t="str">
        <f>_xlfn.XLOOKUP(Tabla20[[#This Row],[cedula]],TMODELO[Numero Documento],TMODELO[Lugar Funciones])</f>
        <v>CENTRO DE LA CULTURA DE SANTIAGO</v>
      </c>
      <c r="H477" s="57" t="str">
        <f>_xlfn.XLOOKUP(Tabla20[[#This Row],[cedula]],TCARRERA[CEDULA],TCARRERA[CATEGORIA DEL SERVIDOR],"")</f>
        <v/>
      </c>
      <c r="I477" s="65"/>
      <c r="J477" s="41" t="str">
        <f>IF(Tabla20[[#This Row],[CARRERA]]&lt;&gt;"",Tabla20[[#This Row],[CARRERA]],IF(Tabla20[[#This Row],[Columna1]]&lt;&gt;"",Tabla20[[#This Row],[Columna1]],""))</f>
        <v/>
      </c>
      <c r="K477" s="55" t="str">
        <f>IF(Tabla20[[#This Row],[TIPO]]="Temporales",_xlfn.XLOOKUP(Tabla20[[#This Row],[NOMBRE Y APELLIDO]],TBLFECHAS[NOMBRE Y APELLIDO],TBLFECHAS[DESDE]),"")</f>
        <v/>
      </c>
      <c r="L477" s="55" t="str">
        <f>IF(Tabla20[[#This Row],[TIPO]]="Temporales",_xlfn.XLOOKUP(Tabla20[[#This Row],[NOMBRE Y APELLIDO]],TBLFECHAS[NOMBRE Y APELLIDO],TBLFECHAS[HASTA]),"")</f>
        <v/>
      </c>
      <c r="M477" s="58">
        <v>10000</v>
      </c>
      <c r="N477" s="60">
        <v>0</v>
      </c>
      <c r="O477" s="59">
        <v>304</v>
      </c>
      <c r="P477" s="59">
        <v>287</v>
      </c>
      <c r="Q477" s="59">
        <f>Tabla20[[#This Row],[sbruto]]-SUM(Tabla20[[#This Row],[ISR]:[AFP]])-Tabla20[[#This Row],[sneto]]</f>
        <v>25</v>
      </c>
      <c r="R477" s="59">
        <v>9384</v>
      </c>
      <c r="S477" s="46" t="str">
        <f>_xlfn.XLOOKUP(Tabla20[[#This Row],[cedula]],TMODELO[Numero Documento],TMODELO[gen])</f>
        <v>F</v>
      </c>
      <c r="T477" s="49" t="str">
        <f>_xlfn.XLOOKUP(Tabla20[[#This Row],[cedula]],TMODELO[Numero Documento],TMODELO[Lugar Funciones Codigo])</f>
        <v>01.83.02.00.03</v>
      </c>
    </row>
    <row r="478" spans="1:20">
      <c r="A478" s="57" t="s">
        <v>3113</v>
      </c>
      <c r="B478" s="57" t="s">
        <v>3145</v>
      </c>
      <c r="C478" s="57" t="s">
        <v>3169</v>
      </c>
      <c r="D478" s="57" t="s">
        <v>2673</v>
      </c>
      <c r="E478" s="57" t="str">
        <f>_xlfn.XLOOKUP(Tabla20[[#This Row],[cedula]],TMODELO[Numero Documento],TMODELO[Empleado])</f>
        <v>HELIANA JACQUELINE REYES PEÑA</v>
      </c>
      <c r="F478" s="57" t="s">
        <v>34</v>
      </c>
      <c r="G478" s="57" t="str">
        <f>_xlfn.XLOOKUP(Tabla20[[#This Row],[cedula]],TMODELO[Numero Documento],TMODELO[Lugar Funciones])</f>
        <v>CENTRO DE LA CULTURA DE SANTIAGO</v>
      </c>
      <c r="H478" s="57" t="str">
        <f>_xlfn.XLOOKUP(Tabla20[[#This Row],[cedula]],TCARRERA[CEDULA],TCARRERA[CATEGORIA DEL SERVIDOR],"")</f>
        <v/>
      </c>
      <c r="I478" s="65"/>
      <c r="J478" s="41" t="str">
        <f>IF(Tabla20[[#This Row],[CARRERA]]&lt;&gt;"",Tabla20[[#This Row],[CARRERA]],IF(Tabla20[[#This Row],[Columna1]]&lt;&gt;"",Tabla20[[#This Row],[Columna1]],""))</f>
        <v/>
      </c>
      <c r="K478" s="55" t="str">
        <f>IF(Tabla20[[#This Row],[TIPO]]="Temporales",_xlfn.XLOOKUP(Tabla20[[#This Row],[NOMBRE Y APELLIDO]],TBLFECHAS[NOMBRE Y APELLIDO],TBLFECHAS[DESDE]),"")</f>
        <v/>
      </c>
      <c r="L478" s="55" t="str">
        <f>IF(Tabla20[[#This Row],[TIPO]]="Temporales",_xlfn.XLOOKUP(Tabla20[[#This Row],[NOMBRE Y APELLIDO]],TBLFECHAS[NOMBRE Y APELLIDO],TBLFECHAS[HASTA]),"")</f>
        <v/>
      </c>
      <c r="M478" s="58">
        <v>10000</v>
      </c>
      <c r="N478" s="63">
        <v>0</v>
      </c>
      <c r="O478" s="59">
        <v>304</v>
      </c>
      <c r="P478" s="59">
        <v>287</v>
      </c>
      <c r="Q478" s="59">
        <f>Tabla20[[#This Row],[sbruto]]-SUM(Tabla20[[#This Row],[ISR]:[AFP]])-Tabla20[[#This Row],[sneto]]</f>
        <v>25</v>
      </c>
      <c r="R478" s="59">
        <v>9384</v>
      </c>
      <c r="S478" s="46" t="str">
        <f>_xlfn.XLOOKUP(Tabla20[[#This Row],[cedula]],TMODELO[Numero Documento],TMODELO[gen])</f>
        <v>F</v>
      </c>
      <c r="T478" s="49" t="str">
        <f>_xlfn.XLOOKUP(Tabla20[[#This Row],[cedula]],TMODELO[Numero Documento],TMODELO[Lugar Funciones Codigo])</f>
        <v>01.83.02.00.03</v>
      </c>
    </row>
    <row r="479" spans="1:20">
      <c r="A479" s="57" t="s">
        <v>3113</v>
      </c>
      <c r="B479" s="57" t="s">
        <v>3145</v>
      </c>
      <c r="C479" s="57" t="s">
        <v>3169</v>
      </c>
      <c r="D479" s="57" t="s">
        <v>2643</v>
      </c>
      <c r="E479" s="57" t="str">
        <f>_xlfn.XLOOKUP(Tabla20[[#This Row],[cedula]],TMODELO[Numero Documento],TMODELO[Empleado])</f>
        <v>ERNESTINA DEL CARMEN MESON NUÑEZ</v>
      </c>
      <c r="F479" s="57" t="s">
        <v>8</v>
      </c>
      <c r="G479" s="57" t="str">
        <f>_xlfn.XLOOKUP(Tabla20[[#This Row],[cedula]],TMODELO[Numero Documento],TMODELO[Lugar Funciones])</f>
        <v>CENTRO DE LA CULTURA DE SANTIAGO</v>
      </c>
      <c r="H479" s="57" t="str">
        <f>_xlfn.XLOOKUP(Tabla20[[#This Row],[cedula]],TCARRERA[CEDULA],TCARRERA[CATEGORIA DEL SERVIDOR],"")</f>
        <v/>
      </c>
      <c r="I479" s="65"/>
      <c r="J479" s="41" t="str">
        <f>IF(Tabla20[[#This Row],[CARRERA]]&lt;&gt;"",Tabla20[[#This Row],[CARRERA]],IF(Tabla20[[#This Row],[Columna1]]&lt;&gt;"",Tabla20[[#This Row],[Columna1]],""))</f>
        <v/>
      </c>
      <c r="K479" s="55" t="str">
        <f>IF(Tabla20[[#This Row],[TIPO]]="Temporales",_xlfn.XLOOKUP(Tabla20[[#This Row],[NOMBRE Y APELLIDO]],TBLFECHAS[NOMBRE Y APELLIDO],TBLFECHAS[DESDE]),"")</f>
        <v/>
      </c>
      <c r="L479" s="55" t="str">
        <f>IF(Tabla20[[#This Row],[TIPO]]="Temporales",_xlfn.XLOOKUP(Tabla20[[#This Row],[NOMBRE Y APELLIDO]],TBLFECHAS[NOMBRE Y APELLIDO],TBLFECHAS[HASTA]),"")</f>
        <v/>
      </c>
      <c r="M479" s="58">
        <v>10000</v>
      </c>
      <c r="N479" s="63">
        <v>0</v>
      </c>
      <c r="O479" s="59">
        <v>304</v>
      </c>
      <c r="P479" s="59">
        <v>287</v>
      </c>
      <c r="Q479" s="59">
        <f>Tabla20[[#This Row],[sbruto]]-SUM(Tabla20[[#This Row],[ISR]:[AFP]])-Tabla20[[#This Row],[sneto]]</f>
        <v>25</v>
      </c>
      <c r="R479" s="59">
        <v>9384</v>
      </c>
      <c r="S479" s="45" t="str">
        <f>_xlfn.XLOOKUP(Tabla20[[#This Row],[cedula]],TMODELO[Numero Documento],TMODELO[gen])</f>
        <v>F</v>
      </c>
      <c r="T479" s="49" t="str">
        <f>_xlfn.XLOOKUP(Tabla20[[#This Row],[cedula]],TMODELO[Numero Documento],TMODELO[Lugar Funciones Codigo])</f>
        <v>01.83.02.00.03</v>
      </c>
    </row>
    <row r="480" spans="1:20">
      <c r="A480" s="57" t="s">
        <v>3113</v>
      </c>
      <c r="B480" s="57" t="s">
        <v>3145</v>
      </c>
      <c r="C480" s="57" t="s">
        <v>3169</v>
      </c>
      <c r="D480" s="57" t="s">
        <v>2708</v>
      </c>
      <c r="E480" s="57" t="str">
        <f>_xlfn.XLOOKUP(Tabla20[[#This Row],[cedula]],TMODELO[Numero Documento],TMODELO[Empleado])</f>
        <v>JULIO GENARO CANELA CASTILLO</v>
      </c>
      <c r="F480" s="57" t="s">
        <v>45</v>
      </c>
      <c r="G480" s="57" t="str">
        <f>_xlfn.XLOOKUP(Tabla20[[#This Row],[cedula]],TMODELO[Numero Documento],TMODELO[Lugar Funciones])</f>
        <v>CENTRO DE LA CULTURA DE SANTIAGO</v>
      </c>
      <c r="H480" s="57" t="str">
        <f>_xlfn.XLOOKUP(Tabla20[[#This Row],[cedula]],TCARRERA[CEDULA],TCARRERA[CATEGORIA DEL SERVIDOR],"")</f>
        <v/>
      </c>
      <c r="I480" s="65"/>
      <c r="J480" s="41" t="str">
        <f>IF(Tabla20[[#This Row],[CARRERA]]&lt;&gt;"",Tabla20[[#This Row],[CARRERA]],IF(Tabla20[[#This Row],[Columna1]]&lt;&gt;"",Tabla20[[#This Row],[Columna1]],""))</f>
        <v/>
      </c>
      <c r="K480" s="55" t="str">
        <f>IF(Tabla20[[#This Row],[TIPO]]="Temporales",_xlfn.XLOOKUP(Tabla20[[#This Row],[NOMBRE Y APELLIDO]],TBLFECHAS[NOMBRE Y APELLIDO],TBLFECHAS[DESDE]),"")</f>
        <v/>
      </c>
      <c r="L480" s="55" t="str">
        <f>IF(Tabla20[[#This Row],[TIPO]]="Temporales",_xlfn.XLOOKUP(Tabla20[[#This Row],[NOMBRE Y APELLIDO]],TBLFECHAS[NOMBRE Y APELLIDO],TBLFECHAS[HASTA]),"")</f>
        <v/>
      </c>
      <c r="M480" s="58">
        <v>10000</v>
      </c>
      <c r="N480" s="63">
        <v>0</v>
      </c>
      <c r="O480" s="59">
        <v>304</v>
      </c>
      <c r="P480" s="59">
        <v>287</v>
      </c>
      <c r="Q480" s="59">
        <f>Tabla20[[#This Row],[sbruto]]-SUM(Tabla20[[#This Row],[ISR]:[AFP]])-Tabla20[[#This Row],[sneto]]</f>
        <v>325</v>
      </c>
      <c r="R480" s="59">
        <v>9084</v>
      </c>
      <c r="S480" s="45" t="str">
        <f>_xlfn.XLOOKUP(Tabla20[[#This Row],[cedula]],TMODELO[Numero Documento],TMODELO[gen])</f>
        <v>M</v>
      </c>
      <c r="T480" s="49" t="str">
        <f>_xlfn.XLOOKUP(Tabla20[[#This Row],[cedula]],TMODELO[Numero Documento],TMODELO[Lugar Funciones Codigo])</f>
        <v>01.83.02.00.03</v>
      </c>
    </row>
    <row r="481" spans="1:20">
      <c r="A481" s="57" t="s">
        <v>3113</v>
      </c>
      <c r="B481" s="57" t="s">
        <v>3145</v>
      </c>
      <c r="C481" s="57" t="s">
        <v>3169</v>
      </c>
      <c r="D481" s="57" t="s">
        <v>2762</v>
      </c>
      <c r="E481" s="57" t="str">
        <f>_xlfn.XLOOKUP(Tabla20[[#This Row],[cedula]],TMODELO[Numero Documento],TMODELO[Empleado])</f>
        <v>TATIANA MARIA MEJIA PABLO</v>
      </c>
      <c r="F481" s="57" t="s">
        <v>61</v>
      </c>
      <c r="G481" s="57" t="str">
        <f>_xlfn.XLOOKUP(Tabla20[[#This Row],[cedula]],TMODELO[Numero Documento],TMODELO[Lugar Funciones])</f>
        <v>CENTRO DE LA CULTURA DE SANTIAGO</v>
      </c>
      <c r="H481" s="57" t="str">
        <f>_xlfn.XLOOKUP(Tabla20[[#This Row],[cedula]],TCARRERA[CEDULA],TCARRERA[CATEGORIA DEL SERVIDOR],"")</f>
        <v/>
      </c>
      <c r="I481" s="65"/>
      <c r="J481" s="41" t="str">
        <f>IF(Tabla20[[#This Row],[CARRERA]]&lt;&gt;"",Tabla20[[#This Row],[CARRERA]],IF(Tabla20[[#This Row],[Columna1]]&lt;&gt;"",Tabla20[[#This Row],[Columna1]],""))</f>
        <v/>
      </c>
      <c r="K481" s="55" t="str">
        <f>IF(Tabla20[[#This Row],[TIPO]]="Temporales",_xlfn.XLOOKUP(Tabla20[[#This Row],[NOMBRE Y APELLIDO]],TBLFECHAS[NOMBRE Y APELLIDO],TBLFECHAS[DESDE]),"")</f>
        <v/>
      </c>
      <c r="L481" s="55" t="str">
        <f>IF(Tabla20[[#This Row],[TIPO]]="Temporales",_xlfn.XLOOKUP(Tabla20[[#This Row],[NOMBRE Y APELLIDO]],TBLFECHAS[NOMBRE Y APELLIDO],TBLFECHAS[HASTA]),"")</f>
        <v/>
      </c>
      <c r="M481" s="58">
        <v>10000</v>
      </c>
      <c r="N481" s="63">
        <v>0</v>
      </c>
      <c r="O481" s="59">
        <v>304</v>
      </c>
      <c r="P481" s="59">
        <v>287</v>
      </c>
      <c r="Q481" s="59">
        <f>Tabla20[[#This Row],[sbruto]]-SUM(Tabla20[[#This Row],[ISR]:[AFP]])-Tabla20[[#This Row],[sneto]]</f>
        <v>25</v>
      </c>
      <c r="R481" s="59">
        <v>9384</v>
      </c>
      <c r="S481" s="45" t="str">
        <f>_xlfn.XLOOKUP(Tabla20[[#This Row],[cedula]],TMODELO[Numero Documento],TMODELO[gen])</f>
        <v>F</v>
      </c>
      <c r="T481" s="49" t="str">
        <f>_xlfn.XLOOKUP(Tabla20[[#This Row],[cedula]],TMODELO[Numero Documento],TMODELO[Lugar Funciones Codigo])</f>
        <v>01.83.02.00.03</v>
      </c>
    </row>
    <row r="482" spans="1:20">
      <c r="A482" s="57" t="s">
        <v>3113</v>
      </c>
      <c r="B482" s="57" t="s">
        <v>3145</v>
      </c>
      <c r="C482" s="57" t="s">
        <v>3169</v>
      </c>
      <c r="D482" s="57" t="s">
        <v>2775</v>
      </c>
      <c r="E482" s="57" t="str">
        <f>_xlfn.XLOOKUP(Tabla20[[#This Row],[cedula]],TMODELO[Numero Documento],TMODELO[Empleado])</f>
        <v>WILLIAMS ROSARIO GERONIMO</v>
      </c>
      <c r="F482" s="57" t="s">
        <v>125</v>
      </c>
      <c r="G482" s="57" t="str">
        <f>_xlfn.XLOOKUP(Tabla20[[#This Row],[cedula]],TMODELO[Numero Documento],TMODELO[Lugar Funciones])</f>
        <v>CENTRO DE LA CULTURA NARCISO GONZALEZ</v>
      </c>
      <c r="H482" s="57" t="str">
        <f>_xlfn.XLOOKUP(Tabla20[[#This Row],[cedula]],TCARRERA[CEDULA],TCARRERA[CATEGORIA DEL SERVIDOR],"")</f>
        <v/>
      </c>
      <c r="I482" s="65"/>
      <c r="J482" s="41" t="str">
        <f>IF(Tabla20[[#This Row],[CARRERA]]&lt;&gt;"",Tabla20[[#This Row],[CARRERA]],IF(Tabla20[[#This Row],[Columna1]]&lt;&gt;"",Tabla20[[#This Row],[Columna1]],""))</f>
        <v/>
      </c>
      <c r="K482" s="55" t="str">
        <f>IF(Tabla20[[#This Row],[TIPO]]="Temporales",_xlfn.XLOOKUP(Tabla20[[#This Row],[NOMBRE Y APELLIDO]],TBLFECHAS[NOMBRE Y APELLIDO],TBLFECHAS[DESDE]),"")</f>
        <v/>
      </c>
      <c r="L482" s="55" t="str">
        <f>IF(Tabla20[[#This Row],[TIPO]]="Temporales",_xlfn.XLOOKUP(Tabla20[[#This Row],[NOMBRE Y APELLIDO]],TBLFECHAS[NOMBRE Y APELLIDO],TBLFECHAS[HASTA]),"")</f>
        <v/>
      </c>
      <c r="M482" s="58">
        <v>90000</v>
      </c>
      <c r="N482" s="61">
        <v>9753.1200000000008</v>
      </c>
      <c r="O482" s="59">
        <v>2736</v>
      </c>
      <c r="P482" s="59">
        <v>2583</v>
      </c>
      <c r="Q482" s="59">
        <f>Tabla20[[#This Row],[sbruto]]-SUM(Tabla20[[#This Row],[ISR]:[AFP]])-Tabla20[[#This Row],[sneto]]</f>
        <v>10071.000000000007</v>
      </c>
      <c r="R482" s="59">
        <v>64856.88</v>
      </c>
      <c r="S482" s="49" t="str">
        <f>_xlfn.XLOOKUP(Tabla20[[#This Row],[cedula]],TMODELO[Numero Documento],TMODELO[gen])</f>
        <v>M</v>
      </c>
      <c r="T482" s="49" t="str">
        <f>_xlfn.XLOOKUP(Tabla20[[#This Row],[cedula]],TMODELO[Numero Documento],TMODELO[Lugar Funciones Codigo])</f>
        <v>01.83.02.00.04</v>
      </c>
    </row>
    <row r="483" spans="1:20">
      <c r="A483" s="57" t="s">
        <v>3113</v>
      </c>
      <c r="B483" s="57" t="s">
        <v>3145</v>
      </c>
      <c r="C483" s="57" t="s">
        <v>3169</v>
      </c>
      <c r="D483" s="57" t="s">
        <v>1336</v>
      </c>
      <c r="E483" s="57" t="str">
        <f>_xlfn.XLOOKUP(Tabla20[[#This Row],[cedula]],TMODELO[Numero Documento],TMODELO[Empleado])</f>
        <v>DEGNI MALENNY VAZQUEZ DIAZ</v>
      </c>
      <c r="F483" s="57" t="s">
        <v>267</v>
      </c>
      <c r="G483" s="57" t="str">
        <f>_xlfn.XLOOKUP(Tabla20[[#This Row],[cedula]],TMODELO[Numero Documento],TMODELO[Lugar Funciones])</f>
        <v>CENTRO DE LA CULTURA NARCISO GONZALEZ</v>
      </c>
      <c r="H483" s="57" t="str">
        <f>_xlfn.XLOOKUP(Tabla20[[#This Row],[cedula]],TCARRERA[CEDULA],TCARRERA[CATEGORIA DEL SERVIDOR],"")</f>
        <v>CARRERA ADMINISTRATIVA</v>
      </c>
      <c r="I483" s="65"/>
      <c r="J483" s="41" t="str">
        <f>IF(Tabla20[[#This Row],[CARRERA]]&lt;&gt;"",Tabla20[[#This Row],[CARRERA]],IF(Tabla20[[#This Row],[Columna1]]&lt;&gt;"",Tabla20[[#This Row],[Columna1]],""))</f>
        <v>CARRERA ADMINISTRATIVA</v>
      </c>
      <c r="K483" s="55" t="str">
        <f>IF(Tabla20[[#This Row],[TIPO]]="Temporales",_xlfn.XLOOKUP(Tabla20[[#This Row],[NOMBRE Y APELLIDO]],TBLFECHAS[NOMBRE Y APELLIDO],TBLFECHAS[DESDE]),"")</f>
        <v/>
      </c>
      <c r="L483" s="55" t="str">
        <f>IF(Tabla20[[#This Row],[TIPO]]="Temporales",_xlfn.XLOOKUP(Tabla20[[#This Row],[NOMBRE Y APELLIDO]],TBLFECHAS[NOMBRE Y APELLIDO],TBLFECHAS[HASTA]),"")</f>
        <v/>
      </c>
      <c r="M483" s="58">
        <v>70000</v>
      </c>
      <c r="N483" s="63">
        <v>5368.48</v>
      </c>
      <c r="O483" s="59">
        <v>2128</v>
      </c>
      <c r="P483" s="59">
        <v>2009</v>
      </c>
      <c r="Q483" s="59">
        <f>Tabla20[[#This Row],[sbruto]]-SUM(Tabla20[[#This Row],[ISR]:[AFP]])-Tabla20[[#This Row],[sneto]]</f>
        <v>16063.490000000005</v>
      </c>
      <c r="R483" s="59">
        <v>44431.03</v>
      </c>
      <c r="S483" s="45" t="str">
        <f>_xlfn.XLOOKUP(Tabla20[[#This Row],[cedula]],TMODELO[Numero Documento],TMODELO[gen])</f>
        <v>F</v>
      </c>
      <c r="T483" s="49" t="str">
        <f>_xlfn.XLOOKUP(Tabla20[[#This Row],[cedula]],TMODELO[Numero Documento],TMODELO[Lugar Funciones Codigo])</f>
        <v>01.83.02.00.04</v>
      </c>
    </row>
    <row r="484" spans="1:20">
      <c r="A484" s="57" t="s">
        <v>3113</v>
      </c>
      <c r="B484" s="57" t="s">
        <v>3145</v>
      </c>
      <c r="C484" s="57" t="s">
        <v>3169</v>
      </c>
      <c r="D484" s="57" t="s">
        <v>2680</v>
      </c>
      <c r="E484" s="57" t="str">
        <f>_xlfn.XLOOKUP(Tabla20[[#This Row],[cedula]],TMODELO[Numero Documento],TMODELO[Empleado])</f>
        <v>JAVICH RAMON PERALTA LIRIANO</v>
      </c>
      <c r="F484" s="57" t="s">
        <v>1176</v>
      </c>
      <c r="G484" s="57" t="str">
        <f>_xlfn.XLOOKUP(Tabla20[[#This Row],[cedula]],TMODELO[Numero Documento],TMODELO[Lugar Funciones])</f>
        <v>CENTRO DE LA CULTURA NARCISO GONZALEZ</v>
      </c>
      <c r="H484" s="57" t="str">
        <f>_xlfn.XLOOKUP(Tabla20[[#This Row],[cedula]],TCARRERA[CEDULA],TCARRERA[CATEGORIA DEL SERVIDOR],"")</f>
        <v/>
      </c>
      <c r="I484" s="65"/>
      <c r="J484" s="41" t="str">
        <f>IF(Tabla20[[#This Row],[CARRERA]]&lt;&gt;"",Tabla20[[#This Row],[CARRERA]],IF(Tabla20[[#This Row],[Columna1]]&lt;&gt;"",Tabla20[[#This Row],[Columna1]],""))</f>
        <v/>
      </c>
      <c r="K484" s="55" t="str">
        <f>IF(Tabla20[[#This Row],[TIPO]]="Temporales",_xlfn.XLOOKUP(Tabla20[[#This Row],[NOMBRE Y APELLIDO]],TBLFECHAS[NOMBRE Y APELLIDO],TBLFECHAS[DESDE]),"")</f>
        <v/>
      </c>
      <c r="L484" s="55" t="str">
        <f>IF(Tabla20[[#This Row],[TIPO]]="Temporales",_xlfn.XLOOKUP(Tabla20[[#This Row],[NOMBRE Y APELLIDO]],TBLFECHAS[NOMBRE Y APELLIDO],TBLFECHAS[HASTA]),"")</f>
        <v/>
      </c>
      <c r="M484" s="58">
        <v>55000</v>
      </c>
      <c r="N484" s="63">
        <v>2559.6799999999998</v>
      </c>
      <c r="O484" s="59">
        <v>1672</v>
      </c>
      <c r="P484" s="59">
        <v>1578.5</v>
      </c>
      <c r="Q484" s="59">
        <f>Tabla20[[#This Row],[sbruto]]-SUM(Tabla20[[#This Row],[ISR]:[AFP]])-Tabla20[[#This Row],[sneto]]</f>
        <v>5071</v>
      </c>
      <c r="R484" s="59">
        <v>44118.82</v>
      </c>
      <c r="S484" s="49" t="str">
        <f>_xlfn.XLOOKUP(Tabla20[[#This Row],[cedula]],TMODELO[Numero Documento],TMODELO[gen])</f>
        <v>M</v>
      </c>
      <c r="T484" s="49" t="str">
        <f>_xlfn.XLOOKUP(Tabla20[[#This Row],[cedula]],TMODELO[Numero Documento],TMODELO[Lugar Funciones Codigo])</f>
        <v>01.83.02.00.04</v>
      </c>
    </row>
    <row r="485" spans="1:20">
      <c r="A485" s="57" t="s">
        <v>3113</v>
      </c>
      <c r="B485" s="57" t="s">
        <v>3145</v>
      </c>
      <c r="C485" s="57" t="s">
        <v>3169</v>
      </c>
      <c r="D485" s="57" t="s">
        <v>1584</v>
      </c>
      <c r="E485" s="57" t="str">
        <f>_xlfn.XLOOKUP(Tabla20[[#This Row],[cedula]],TMODELO[Numero Documento],TMODELO[Empleado])</f>
        <v>SARAH IVELISSE VASQUEZ DIAZ</v>
      </c>
      <c r="F485" s="57" t="s">
        <v>102</v>
      </c>
      <c r="G485" s="57" t="str">
        <f>_xlfn.XLOOKUP(Tabla20[[#This Row],[cedula]],TMODELO[Numero Documento],TMODELO[Lugar Funciones])</f>
        <v>CENTRO DE LA CULTURA NARCISO GONZALEZ</v>
      </c>
      <c r="H485" s="57" t="str">
        <f>_xlfn.XLOOKUP(Tabla20[[#This Row],[cedula]],TCARRERA[CEDULA],TCARRERA[CATEGORIA DEL SERVIDOR],"")</f>
        <v>CARRERA ADMINISTRATIVA</v>
      </c>
      <c r="I485" s="65"/>
      <c r="J485" s="41" t="str">
        <f>IF(Tabla20[[#This Row],[CARRERA]]&lt;&gt;"",Tabla20[[#This Row],[CARRERA]],IF(Tabla20[[#This Row],[Columna1]]&lt;&gt;"",Tabla20[[#This Row],[Columna1]],""))</f>
        <v>CARRERA ADMINISTRATIVA</v>
      </c>
      <c r="K485" s="55" t="str">
        <f>IF(Tabla20[[#This Row],[TIPO]]="Temporales",_xlfn.XLOOKUP(Tabla20[[#This Row],[NOMBRE Y APELLIDO]],TBLFECHAS[NOMBRE Y APELLIDO],TBLFECHAS[DESDE]),"")</f>
        <v/>
      </c>
      <c r="L485" s="55" t="str">
        <f>IF(Tabla20[[#This Row],[TIPO]]="Temporales",_xlfn.XLOOKUP(Tabla20[[#This Row],[NOMBRE Y APELLIDO]],TBLFECHAS[NOMBRE Y APELLIDO],TBLFECHAS[HASTA]),"")</f>
        <v/>
      </c>
      <c r="M485" s="58">
        <v>50000</v>
      </c>
      <c r="N485" s="59">
        <v>1651.48</v>
      </c>
      <c r="O485" s="59">
        <v>1520</v>
      </c>
      <c r="P485" s="59">
        <v>1435</v>
      </c>
      <c r="Q485" s="59">
        <f>Tabla20[[#This Row],[sbruto]]-SUM(Tabla20[[#This Row],[ISR]:[AFP]])-Tabla20[[#This Row],[sneto]]</f>
        <v>20131.630000000005</v>
      </c>
      <c r="R485" s="59">
        <v>25261.89</v>
      </c>
      <c r="S485" s="45" t="str">
        <f>_xlfn.XLOOKUP(Tabla20[[#This Row],[cedula]],TMODELO[Numero Documento],TMODELO[gen])</f>
        <v>F</v>
      </c>
      <c r="T485" s="49" t="str">
        <f>_xlfn.XLOOKUP(Tabla20[[#This Row],[cedula]],TMODELO[Numero Documento],TMODELO[Lugar Funciones Codigo])</f>
        <v>01.83.02.00.04</v>
      </c>
    </row>
    <row r="486" spans="1:20">
      <c r="A486" s="57" t="s">
        <v>3113</v>
      </c>
      <c r="B486" s="57" t="s">
        <v>3145</v>
      </c>
      <c r="C486" s="57" t="s">
        <v>3169</v>
      </c>
      <c r="D486" s="57" t="s">
        <v>2661</v>
      </c>
      <c r="E486" s="57" t="str">
        <f>_xlfn.XLOOKUP(Tabla20[[#This Row],[cedula]],TMODELO[Numero Documento],TMODELO[Empleado])</f>
        <v>GAUDELYS ROSALIA VALDEZ GOMEZ</v>
      </c>
      <c r="F486" s="57" t="s">
        <v>84</v>
      </c>
      <c r="G486" s="57" t="str">
        <f>_xlfn.XLOOKUP(Tabla20[[#This Row],[cedula]],TMODELO[Numero Documento],TMODELO[Lugar Funciones])</f>
        <v>CENTRO DE LA CULTURA NARCISO GONZALEZ</v>
      </c>
      <c r="H486" s="57" t="str">
        <f>_xlfn.XLOOKUP(Tabla20[[#This Row],[cedula]],TCARRERA[CEDULA],TCARRERA[CATEGORIA DEL SERVIDOR],"")</f>
        <v/>
      </c>
      <c r="I486" s="65"/>
      <c r="J486" s="41" t="str">
        <f>IF(Tabla20[[#This Row],[CARRERA]]&lt;&gt;"",Tabla20[[#This Row],[CARRERA]],IF(Tabla20[[#This Row],[Columna1]]&lt;&gt;"",Tabla20[[#This Row],[Columna1]],""))</f>
        <v/>
      </c>
      <c r="K486" s="55" t="str">
        <f>IF(Tabla20[[#This Row],[TIPO]]="Temporales",_xlfn.XLOOKUP(Tabla20[[#This Row],[NOMBRE Y APELLIDO]],TBLFECHAS[NOMBRE Y APELLIDO],TBLFECHAS[DESDE]),"")</f>
        <v/>
      </c>
      <c r="L486" s="55" t="str">
        <f>IF(Tabla20[[#This Row],[TIPO]]="Temporales",_xlfn.XLOOKUP(Tabla20[[#This Row],[NOMBRE Y APELLIDO]],TBLFECHAS[NOMBRE Y APELLIDO],TBLFECHAS[HASTA]),"")</f>
        <v/>
      </c>
      <c r="M486" s="58">
        <v>45000</v>
      </c>
      <c r="N486" s="63">
        <v>743.29</v>
      </c>
      <c r="O486" s="59">
        <v>1368</v>
      </c>
      <c r="P486" s="59">
        <v>1291.5</v>
      </c>
      <c r="Q486" s="59">
        <f>Tabla20[[#This Row],[sbruto]]-SUM(Tabla20[[#This Row],[ISR]:[AFP]])-Tabla20[[#This Row],[sneto]]</f>
        <v>10370.559999999998</v>
      </c>
      <c r="R486" s="59">
        <v>31226.65</v>
      </c>
      <c r="S486" s="45" t="str">
        <f>_xlfn.XLOOKUP(Tabla20[[#This Row],[cedula]],TMODELO[Numero Documento],TMODELO[gen])</f>
        <v>F</v>
      </c>
      <c r="T486" s="49" t="str">
        <f>_xlfn.XLOOKUP(Tabla20[[#This Row],[cedula]],TMODELO[Numero Documento],TMODELO[Lugar Funciones Codigo])</f>
        <v>01.83.02.00.04</v>
      </c>
    </row>
    <row r="487" spans="1:20">
      <c r="A487" s="57" t="s">
        <v>3113</v>
      </c>
      <c r="B487" s="57" t="s">
        <v>3145</v>
      </c>
      <c r="C487" s="57" t="s">
        <v>3169</v>
      </c>
      <c r="D487" s="57" t="s">
        <v>2766</v>
      </c>
      <c r="E487" s="57" t="str">
        <f>_xlfn.XLOOKUP(Tabla20[[#This Row],[cedula]],TMODELO[Numero Documento],TMODELO[Empleado])</f>
        <v>VICTOR LIXANDRO CAMACHO ROSARIO</v>
      </c>
      <c r="F487" s="57" t="s">
        <v>441</v>
      </c>
      <c r="G487" s="57" t="str">
        <f>_xlfn.XLOOKUP(Tabla20[[#This Row],[cedula]],TMODELO[Numero Documento],TMODELO[Lugar Funciones])</f>
        <v>CENTRO DE LA CULTURA NARCISO GONZALEZ</v>
      </c>
      <c r="H487" s="57" t="str">
        <f>_xlfn.XLOOKUP(Tabla20[[#This Row],[cedula]],TCARRERA[CEDULA],TCARRERA[CATEGORIA DEL SERVIDOR],"")</f>
        <v/>
      </c>
      <c r="I487" s="65"/>
      <c r="J487" s="41" t="str">
        <f>IF(Tabla20[[#This Row],[CARRERA]]&lt;&gt;"",Tabla20[[#This Row],[CARRERA]],IF(Tabla20[[#This Row],[Columna1]]&lt;&gt;"",Tabla20[[#This Row],[Columna1]],""))</f>
        <v/>
      </c>
      <c r="K487" s="55" t="str">
        <f>IF(Tabla20[[#This Row],[TIPO]]="Temporales",_xlfn.XLOOKUP(Tabla20[[#This Row],[NOMBRE Y APELLIDO]],TBLFECHAS[NOMBRE Y APELLIDO],TBLFECHAS[DESDE]),"")</f>
        <v/>
      </c>
      <c r="L487" s="55" t="str">
        <f>IF(Tabla20[[#This Row],[TIPO]]="Temporales",_xlfn.XLOOKUP(Tabla20[[#This Row],[NOMBRE Y APELLIDO]],TBLFECHAS[NOMBRE Y APELLIDO],TBLFECHAS[HASTA]),"")</f>
        <v/>
      </c>
      <c r="M487" s="58">
        <v>40000</v>
      </c>
      <c r="N487" s="60">
        <v>442.65</v>
      </c>
      <c r="O487" s="59">
        <v>1216</v>
      </c>
      <c r="P487" s="59">
        <v>1148</v>
      </c>
      <c r="Q487" s="59">
        <f>Tabla20[[#This Row],[sbruto]]-SUM(Tabla20[[#This Row],[ISR]:[AFP]])-Tabla20[[#This Row],[sneto]]</f>
        <v>12483.55</v>
      </c>
      <c r="R487" s="59">
        <v>24709.8</v>
      </c>
      <c r="S487" s="45" t="str">
        <f>_xlfn.XLOOKUP(Tabla20[[#This Row],[cedula]],TMODELO[Numero Documento],TMODELO[gen])</f>
        <v>M</v>
      </c>
      <c r="T487" s="49" t="str">
        <f>_xlfn.XLOOKUP(Tabla20[[#This Row],[cedula]],TMODELO[Numero Documento],TMODELO[Lugar Funciones Codigo])</f>
        <v>01.83.02.00.04</v>
      </c>
    </row>
    <row r="488" spans="1:20">
      <c r="A488" s="57" t="s">
        <v>3113</v>
      </c>
      <c r="B488" s="57" t="s">
        <v>3145</v>
      </c>
      <c r="C488" s="57" t="s">
        <v>3169</v>
      </c>
      <c r="D488" s="57" t="s">
        <v>2621</v>
      </c>
      <c r="E488" s="57" t="str">
        <f>_xlfn.XLOOKUP(Tabla20[[#This Row],[cedula]],TMODELO[Numero Documento],TMODELO[Empleado])</f>
        <v>CESAR MEDINA DE OLEO</v>
      </c>
      <c r="F488" s="57" t="s">
        <v>22</v>
      </c>
      <c r="G488" s="57" t="str">
        <f>_xlfn.XLOOKUP(Tabla20[[#This Row],[cedula]],TMODELO[Numero Documento],TMODELO[Lugar Funciones])</f>
        <v>CENTRO DE LA CULTURA NARCISO GONZALEZ</v>
      </c>
      <c r="H488" s="57" t="str">
        <f>_xlfn.XLOOKUP(Tabla20[[#This Row],[cedula]],TCARRERA[CEDULA],TCARRERA[CATEGORIA DEL SERVIDOR],"")</f>
        <v/>
      </c>
      <c r="I488" s="65"/>
      <c r="J488" s="41" t="str">
        <f>IF(Tabla20[[#This Row],[CARRERA]]&lt;&gt;"",Tabla20[[#This Row],[CARRERA]],IF(Tabla20[[#This Row],[Columna1]]&lt;&gt;"",Tabla20[[#This Row],[Columna1]],""))</f>
        <v/>
      </c>
      <c r="K488" s="55" t="str">
        <f>IF(Tabla20[[#This Row],[TIPO]]="Temporales",_xlfn.XLOOKUP(Tabla20[[#This Row],[NOMBRE Y APELLIDO]],TBLFECHAS[NOMBRE Y APELLIDO],TBLFECHAS[DESDE]),"")</f>
        <v/>
      </c>
      <c r="L488" s="55" t="str">
        <f>IF(Tabla20[[#This Row],[TIPO]]="Temporales",_xlfn.XLOOKUP(Tabla20[[#This Row],[NOMBRE Y APELLIDO]],TBLFECHAS[NOMBRE Y APELLIDO],TBLFECHAS[HASTA]),"")</f>
        <v/>
      </c>
      <c r="M488" s="58">
        <v>31500</v>
      </c>
      <c r="N488" s="63">
        <v>0</v>
      </c>
      <c r="O488" s="59">
        <v>957.6</v>
      </c>
      <c r="P488" s="59">
        <v>904.05</v>
      </c>
      <c r="Q488" s="59">
        <f>Tabla20[[#This Row],[sbruto]]-SUM(Tabla20[[#This Row],[ISR]:[AFP]])-Tabla20[[#This Row],[sneto]]</f>
        <v>18514.89</v>
      </c>
      <c r="R488" s="59">
        <v>11123.46</v>
      </c>
      <c r="S488" s="45" t="str">
        <f>_xlfn.XLOOKUP(Tabla20[[#This Row],[cedula]],TMODELO[Numero Documento],TMODELO[gen])</f>
        <v>M</v>
      </c>
      <c r="T488" s="49" t="str">
        <f>_xlfn.XLOOKUP(Tabla20[[#This Row],[cedula]],TMODELO[Numero Documento],TMODELO[Lugar Funciones Codigo])</f>
        <v>01.83.02.00.04</v>
      </c>
    </row>
    <row r="489" spans="1:20">
      <c r="A489" s="57" t="s">
        <v>3113</v>
      </c>
      <c r="B489" s="57" t="s">
        <v>3145</v>
      </c>
      <c r="C489" s="57" t="s">
        <v>3169</v>
      </c>
      <c r="D489" s="57" t="s">
        <v>2704</v>
      </c>
      <c r="E489" s="57" t="str">
        <f>_xlfn.XLOOKUP(Tabla20[[#This Row],[cedula]],TMODELO[Numero Documento],TMODELO[Empleado])</f>
        <v>JUAN MENA GOMEZ</v>
      </c>
      <c r="F489" s="57" t="s">
        <v>441</v>
      </c>
      <c r="G489" s="57" t="str">
        <f>_xlfn.XLOOKUP(Tabla20[[#This Row],[cedula]],TMODELO[Numero Documento],TMODELO[Lugar Funciones])</f>
        <v>CENTRO DE LA CULTURA NARCISO GONZALEZ</v>
      </c>
      <c r="H489" s="57" t="str">
        <f>_xlfn.XLOOKUP(Tabla20[[#This Row],[cedula]],TCARRERA[CEDULA],TCARRERA[CATEGORIA DEL SERVIDOR],"")</f>
        <v/>
      </c>
      <c r="I489" s="65"/>
      <c r="J489" s="41" t="str">
        <f>IF(Tabla20[[#This Row],[CARRERA]]&lt;&gt;"",Tabla20[[#This Row],[CARRERA]],IF(Tabla20[[#This Row],[Columna1]]&lt;&gt;"",Tabla20[[#This Row],[Columna1]],""))</f>
        <v/>
      </c>
      <c r="K489" s="55" t="str">
        <f>IF(Tabla20[[#This Row],[TIPO]]="Temporales",_xlfn.XLOOKUP(Tabla20[[#This Row],[NOMBRE Y APELLIDO]],TBLFECHAS[NOMBRE Y APELLIDO],TBLFECHAS[DESDE]),"")</f>
        <v/>
      </c>
      <c r="L489" s="55" t="str">
        <f>IF(Tabla20[[#This Row],[TIPO]]="Temporales",_xlfn.XLOOKUP(Tabla20[[#This Row],[NOMBRE Y APELLIDO]],TBLFECHAS[NOMBRE Y APELLIDO],TBLFECHAS[HASTA]),"")</f>
        <v/>
      </c>
      <c r="M489" s="58">
        <v>30000</v>
      </c>
      <c r="N489" s="63">
        <v>0</v>
      </c>
      <c r="O489" s="59">
        <v>912</v>
      </c>
      <c r="P489" s="59">
        <v>861</v>
      </c>
      <c r="Q489" s="59">
        <f>Tabla20[[#This Row],[sbruto]]-SUM(Tabla20[[#This Row],[ISR]:[AFP]])-Tabla20[[#This Row],[sneto]]</f>
        <v>25</v>
      </c>
      <c r="R489" s="59">
        <v>28202</v>
      </c>
      <c r="S489" s="45" t="str">
        <f>_xlfn.XLOOKUP(Tabla20[[#This Row],[cedula]],TMODELO[Numero Documento],TMODELO[gen])</f>
        <v>M</v>
      </c>
      <c r="T489" s="49" t="str">
        <f>_xlfn.XLOOKUP(Tabla20[[#This Row],[cedula]],TMODELO[Numero Documento],TMODELO[Lugar Funciones Codigo])</f>
        <v>01.83.02.00.04</v>
      </c>
    </row>
    <row r="490" spans="1:20">
      <c r="A490" s="57" t="s">
        <v>3113</v>
      </c>
      <c r="B490" s="57" t="s">
        <v>3145</v>
      </c>
      <c r="C490" s="57" t="s">
        <v>3169</v>
      </c>
      <c r="D490" s="57" t="s">
        <v>1545</v>
      </c>
      <c r="E490" s="57" t="str">
        <f>_xlfn.XLOOKUP(Tabla20[[#This Row],[cedula]],TMODELO[Numero Documento],TMODELO[Empleado])</f>
        <v>FIDELINA DEL ROSARIO VARGAS</v>
      </c>
      <c r="F490" s="57" t="s">
        <v>81</v>
      </c>
      <c r="G490" s="57" t="str">
        <f>_xlfn.XLOOKUP(Tabla20[[#This Row],[cedula]],TMODELO[Numero Documento],TMODELO[Lugar Funciones])</f>
        <v>CENTRO DE LA CULTURA NARCISO GONZALEZ</v>
      </c>
      <c r="H490" s="57" t="str">
        <f>_xlfn.XLOOKUP(Tabla20[[#This Row],[cedula]],TCARRERA[CEDULA],TCARRERA[CATEGORIA DEL SERVIDOR],"")</f>
        <v>CARRERA ADMINISTRATIVA</v>
      </c>
      <c r="I490" s="65"/>
      <c r="J490" s="41" t="str">
        <f>IF(Tabla20[[#This Row],[CARRERA]]&lt;&gt;"",Tabla20[[#This Row],[CARRERA]],IF(Tabla20[[#This Row],[Columna1]]&lt;&gt;"",Tabla20[[#This Row],[Columna1]],""))</f>
        <v>CARRERA ADMINISTRATIVA</v>
      </c>
      <c r="K490" s="55" t="str">
        <f>IF(Tabla20[[#This Row],[TIPO]]="Temporales",_xlfn.XLOOKUP(Tabla20[[#This Row],[NOMBRE Y APELLIDO]],TBLFECHAS[NOMBRE Y APELLIDO],TBLFECHAS[DESDE]),"")</f>
        <v/>
      </c>
      <c r="L490" s="55" t="str">
        <f>IF(Tabla20[[#This Row],[TIPO]]="Temporales",_xlfn.XLOOKUP(Tabla20[[#This Row],[NOMBRE Y APELLIDO]],TBLFECHAS[NOMBRE Y APELLIDO],TBLFECHAS[HASTA]),"")</f>
        <v/>
      </c>
      <c r="M490" s="58">
        <v>26617.88</v>
      </c>
      <c r="N490" s="60">
        <v>0</v>
      </c>
      <c r="O490" s="59">
        <v>809.18</v>
      </c>
      <c r="P490" s="59">
        <v>763.93</v>
      </c>
      <c r="Q490" s="59">
        <f>Tabla20[[#This Row],[sbruto]]-SUM(Tabla20[[#This Row],[ISR]:[AFP]])-Tabla20[[#This Row],[sneto]]</f>
        <v>1642.0200000000004</v>
      </c>
      <c r="R490" s="59">
        <v>23402.75</v>
      </c>
      <c r="S490" s="45" t="str">
        <f>_xlfn.XLOOKUP(Tabla20[[#This Row],[cedula]],TMODELO[Numero Documento],TMODELO[gen])</f>
        <v>F</v>
      </c>
      <c r="T490" s="49" t="str">
        <f>_xlfn.XLOOKUP(Tabla20[[#This Row],[cedula]],TMODELO[Numero Documento],TMODELO[Lugar Funciones Codigo])</f>
        <v>01.83.02.00.04</v>
      </c>
    </row>
    <row r="491" spans="1:20">
      <c r="A491" s="57" t="s">
        <v>3113</v>
      </c>
      <c r="B491" s="57" t="s">
        <v>3145</v>
      </c>
      <c r="C491" s="57" t="s">
        <v>3169</v>
      </c>
      <c r="D491" s="57" t="s">
        <v>1559</v>
      </c>
      <c r="E491" s="57" t="str">
        <f>_xlfn.XLOOKUP(Tabla20[[#This Row],[cedula]],TMODELO[Numero Documento],TMODELO[Empleado])</f>
        <v>LUZ DEYANIRA DE LA ROSA PILIER</v>
      </c>
      <c r="F491" s="57" t="s">
        <v>88</v>
      </c>
      <c r="G491" s="57" t="str">
        <f>_xlfn.XLOOKUP(Tabla20[[#This Row],[cedula]],TMODELO[Numero Documento],TMODELO[Lugar Funciones])</f>
        <v>CENTRO DE LA CULTURA NARCISO GONZALEZ</v>
      </c>
      <c r="H491" s="57" t="str">
        <f>_xlfn.XLOOKUP(Tabla20[[#This Row],[cedula]],TCARRERA[CEDULA],TCARRERA[CATEGORIA DEL SERVIDOR],"")</f>
        <v>CARRERA ADMINISTRATIVA</v>
      </c>
      <c r="I491" s="65"/>
      <c r="J491" s="41" t="str">
        <f>IF(Tabla20[[#This Row],[CARRERA]]&lt;&gt;"",Tabla20[[#This Row],[CARRERA]],IF(Tabla20[[#This Row],[Columna1]]&lt;&gt;"",Tabla20[[#This Row],[Columna1]],""))</f>
        <v>CARRERA ADMINISTRATIVA</v>
      </c>
      <c r="K491" s="55" t="str">
        <f>IF(Tabla20[[#This Row],[TIPO]]="Temporales",_xlfn.XLOOKUP(Tabla20[[#This Row],[NOMBRE Y APELLIDO]],TBLFECHAS[NOMBRE Y APELLIDO],TBLFECHAS[DESDE]),"")</f>
        <v/>
      </c>
      <c r="L491" s="55" t="str">
        <f>IF(Tabla20[[#This Row],[TIPO]]="Temporales",_xlfn.XLOOKUP(Tabla20[[#This Row],[NOMBRE Y APELLIDO]],TBLFECHAS[NOMBRE Y APELLIDO],TBLFECHAS[HASTA]),"")</f>
        <v/>
      </c>
      <c r="M491" s="58">
        <v>26250</v>
      </c>
      <c r="N491" s="60">
        <v>0</v>
      </c>
      <c r="O491" s="59">
        <v>798</v>
      </c>
      <c r="P491" s="59">
        <v>753.38</v>
      </c>
      <c r="Q491" s="59">
        <f>Tabla20[[#This Row],[sbruto]]-SUM(Tabla20[[#This Row],[ISR]:[AFP]])-Tabla20[[#This Row],[sneto]]</f>
        <v>20349.84</v>
      </c>
      <c r="R491" s="59">
        <v>4348.78</v>
      </c>
      <c r="S491" s="45" t="str">
        <f>_xlfn.XLOOKUP(Tabla20[[#This Row],[cedula]],TMODELO[Numero Documento],TMODELO[gen])</f>
        <v>M</v>
      </c>
      <c r="T491" s="49" t="str">
        <f>_xlfn.XLOOKUP(Tabla20[[#This Row],[cedula]],TMODELO[Numero Documento],TMODELO[Lugar Funciones Codigo])</f>
        <v>01.83.02.00.04</v>
      </c>
    </row>
    <row r="492" spans="1:20">
      <c r="A492" s="57" t="s">
        <v>3113</v>
      </c>
      <c r="B492" s="57" t="s">
        <v>3145</v>
      </c>
      <c r="C492" s="57" t="s">
        <v>3169</v>
      </c>
      <c r="D492" s="57" t="s">
        <v>1562</v>
      </c>
      <c r="E492" s="57" t="str">
        <f>_xlfn.XLOOKUP(Tabla20[[#This Row],[cedula]],TMODELO[Numero Documento],TMODELO[Empleado])</f>
        <v>MARGARITA LINARES AMADOR</v>
      </c>
      <c r="F492" s="57" t="s">
        <v>90</v>
      </c>
      <c r="G492" s="57" t="str">
        <f>_xlfn.XLOOKUP(Tabla20[[#This Row],[cedula]],TMODELO[Numero Documento],TMODELO[Lugar Funciones])</f>
        <v>CENTRO DE LA CULTURA NARCISO GONZALEZ</v>
      </c>
      <c r="H492" s="57" t="str">
        <f>_xlfn.XLOOKUP(Tabla20[[#This Row],[cedula]],TCARRERA[CEDULA],TCARRERA[CATEGORIA DEL SERVIDOR],"")</f>
        <v>CARRERA ADMINISTRATIVA</v>
      </c>
      <c r="I492" s="65"/>
      <c r="J492" s="50" t="str">
        <f>IF(Tabla20[[#This Row],[CARRERA]]&lt;&gt;"",Tabla20[[#This Row],[CARRERA]],IF(Tabla20[[#This Row],[Columna1]]&lt;&gt;"",Tabla20[[#This Row],[Columna1]],""))</f>
        <v>CARRERA ADMINISTRATIVA</v>
      </c>
      <c r="K492" s="54" t="str">
        <f>IF(Tabla20[[#This Row],[TIPO]]="Temporales",_xlfn.XLOOKUP(Tabla20[[#This Row],[NOMBRE Y APELLIDO]],TBLFECHAS[NOMBRE Y APELLIDO],TBLFECHAS[DESDE]),"")</f>
        <v/>
      </c>
      <c r="L492" s="54" t="str">
        <f>IF(Tabla20[[#This Row],[TIPO]]="Temporales",_xlfn.XLOOKUP(Tabla20[[#This Row],[NOMBRE Y APELLIDO]],TBLFECHAS[NOMBRE Y APELLIDO],TBLFECHAS[HASTA]),"")</f>
        <v/>
      </c>
      <c r="M492" s="58">
        <v>26250</v>
      </c>
      <c r="N492" s="59">
        <v>0</v>
      </c>
      <c r="O492" s="59">
        <v>798</v>
      </c>
      <c r="P492" s="59">
        <v>753.38</v>
      </c>
      <c r="Q492" s="59">
        <f>Tabla20[[#This Row],[sbruto]]-SUM(Tabla20[[#This Row],[ISR]:[AFP]])-Tabla20[[#This Row],[sneto]]</f>
        <v>18562.79</v>
      </c>
      <c r="R492" s="59">
        <v>6135.83</v>
      </c>
      <c r="S492" s="45" t="str">
        <f>_xlfn.XLOOKUP(Tabla20[[#This Row],[cedula]],TMODELO[Numero Documento],TMODELO[gen])</f>
        <v>F</v>
      </c>
      <c r="T492" s="49" t="str">
        <f>_xlfn.XLOOKUP(Tabla20[[#This Row],[cedula]],TMODELO[Numero Documento],TMODELO[Lugar Funciones Codigo])</f>
        <v>01.83.02.00.04</v>
      </c>
    </row>
    <row r="493" spans="1:20">
      <c r="A493" s="57" t="s">
        <v>3113</v>
      </c>
      <c r="B493" s="57" t="s">
        <v>3145</v>
      </c>
      <c r="C493" s="57" t="s">
        <v>3169</v>
      </c>
      <c r="D493" s="57" t="s">
        <v>2611</v>
      </c>
      <c r="E493" s="57" t="str">
        <f>_xlfn.XLOOKUP(Tabla20[[#This Row],[cedula]],TMODELO[Numero Documento],TMODELO[Empleado])</f>
        <v>BELKIS HERNANDEZ ALMONTE</v>
      </c>
      <c r="F493" s="57" t="s">
        <v>112</v>
      </c>
      <c r="G493" s="57" t="str">
        <f>_xlfn.XLOOKUP(Tabla20[[#This Row],[cedula]],TMODELO[Numero Documento],TMODELO[Lugar Funciones])</f>
        <v>CENTRO DE LA CULTURA NARCISO GONZALEZ</v>
      </c>
      <c r="H493" s="57" t="str">
        <f>_xlfn.XLOOKUP(Tabla20[[#This Row],[cedula]],TCARRERA[CEDULA],TCARRERA[CATEGORIA DEL SERVIDOR],"")</f>
        <v/>
      </c>
      <c r="I493" s="65"/>
      <c r="J493" s="41" t="str">
        <f>IF(Tabla20[[#This Row],[CARRERA]]&lt;&gt;"",Tabla20[[#This Row],[CARRERA]],IF(Tabla20[[#This Row],[Columna1]]&lt;&gt;"",Tabla20[[#This Row],[Columna1]],""))</f>
        <v/>
      </c>
      <c r="K493" s="55" t="str">
        <f>IF(Tabla20[[#This Row],[TIPO]]="Temporales",_xlfn.XLOOKUP(Tabla20[[#This Row],[NOMBRE Y APELLIDO]],TBLFECHAS[NOMBRE Y APELLIDO],TBLFECHAS[DESDE]),"")</f>
        <v/>
      </c>
      <c r="L493" s="55" t="str">
        <f>IF(Tabla20[[#This Row],[TIPO]]="Temporales",_xlfn.XLOOKUP(Tabla20[[#This Row],[NOMBRE Y APELLIDO]],TBLFECHAS[NOMBRE Y APELLIDO],TBLFECHAS[HASTA]),"")</f>
        <v/>
      </c>
      <c r="M493" s="58">
        <v>25000</v>
      </c>
      <c r="N493" s="63">
        <v>0</v>
      </c>
      <c r="O493" s="59">
        <v>760</v>
      </c>
      <c r="P493" s="59">
        <v>717.5</v>
      </c>
      <c r="Q493" s="59">
        <f>Tabla20[[#This Row],[sbruto]]-SUM(Tabla20[[#This Row],[ISR]:[AFP]])-Tabla20[[#This Row],[sneto]]</f>
        <v>25</v>
      </c>
      <c r="R493" s="59">
        <v>23497.5</v>
      </c>
      <c r="S493" s="45" t="str">
        <f>_xlfn.XLOOKUP(Tabla20[[#This Row],[cedula]],TMODELO[Numero Documento],TMODELO[gen])</f>
        <v>F</v>
      </c>
      <c r="T493" s="49" t="str">
        <f>_xlfn.XLOOKUP(Tabla20[[#This Row],[cedula]],TMODELO[Numero Documento],TMODELO[Lugar Funciones Codigo])</f>
        <v>01.83.02.00.04</v>
      </c>
    </row>
    <row r="494" spans="1:20">
      <c r="A494" s="57" t="s">
        <v>3113</v>
      </c>
      <c r="B494" s="57" t="s">
        <v>3145</v>
      </c>
      <c r="C494" s="57" t="s">
        <v>3169</v>
      </c>
      <c r="D494" s="57" t="s">
        <v>2703</v>
      </c>
      <c r="E494" s="57" t="str">
        <f>_xlfn.XLOOKUP(Tabla20[[#This Row],[cedula]],TMODELO[Numero Documento],TMODELO[Empleado])</f>
        <v>JUAN MANUEL MARTINEZ INOA</v>
      </c>
      <c r="F494" s="57" t="s">
        <v>481</v>
      </c>
      <c r="G494" s="57" t="str">
        <f>_xlfn.XLOOKUP(Tabla20[[#This Row],[cedula]],TMODELO[Numero Documento],TMODELO[Lugar Funciones])</f>
        <v>CENTRO DE LA CULTURA NARCISO GONZALEZ</v>
      </c>
      <c r="H494" s="57" t="str">
        <f>_xlfn.XLOOKUP(Tabla20[[#This Row],[cedula]],TCARRERA[CEDULA],TCARRERA[CATEGORIA DEL SERVIDOR],"")</f>
        <v/>
      </c>
      <c r="I494" s="65"/>
      <c r="J494" s="41" t="str">
        <f>IF(Tabla20[[#This Row],[CARRERA]]&lt;&gt;"",Tabla20[[#This Row],[CARRERA]],IF(Tabla20[[#This Row],[Columna1]]&lt;&gt;"",Tabla20[[#This Row],[Columna1]],""))</f>
        <v/>
      </c>
      <c r="K494" s="55" t="str">
        <f>IF(Tabla20[[#This Row],[TIPO]]="Temporales",_xlfn.XLOOKUP(Tabla20[[#This Row],[NOMBRE Y APELLIDO]],TBLFECHAS[NOMBRE Y APELLIDO],TBLFECHAS[DESDE]),"")</f>
        <v/>
      </c>
      <c r="L494" s="55" t="str">
        <f>IF(Tabla20[[#This Row],[TIPO]]="Temporales",_xlfn.XLOOKUP(Tabla20[[#This Row],[NOMBRE Y APELLIDO]],TBLFECHAS[NOMBRE Y APELLIDO],TBLFECHAS[HASTA]),"")</f>
        <v/>
      </c>
      <c r="M494" s="58">
        <v>24000</v>
      </c>
      <c r="N494" s="63">
        <v>0</v>
      </c>
      <c r="O494" s="59">
        <v>729.6</v>
      </c>
      <c r="P494" s="59">
        <v>688.8</v>
      </c>
      <c r="Q494" s="59">
        <f>Tabla20[[#This Row],[sbruto]]-SUM(Tabla20[[#This Row],[ISR]:[AFP]])-Tabla20[[#This Row],[sneto]]</f>
        <v>25</v>
      </c>
      <c r="R494" s="59">
        <v>22556.6</v>
      </c>
      <c r="S494" s="45" t="str">
        <f>_xlfn.XLOOKUP(Tabla20[[#This Row],[cedula]],TMODELO[Numero Documento],TMODELO[gen])</f>
        <v>M</v>
      </c>
      <c r="T494" s="49" t="str">
        <f>_xlfn.XLOOKUP(Tabla20[[#This Row],[cedula]],TMODELO[Numero Documento],TMODELO[Lugar Funciones Codigo])</f>
        <v>01.83.02.00.04</v>
      </c>
    </row>
    <row r="495" spans="1:20">
      <c r="A495" s="57" t="s">
        <v>3113</v>
      </c>
      <c r="B495" s="57" t="s">
        <v>3145</v>
      </c>
      <c r="C495" s="57" t="s">
        <v>3169</v>
      </c>
      <c r="D495" s="57" t="s">
        <v>1567</v>
      </c>
      <c r="E495" s="57" t="str">
        <f>_xlfn.XLOOKUP(Tabla20[[#This Row],[cedula]],TMODELO[Numero Documento],TMODELO[Empleado])</f>
        <v>MARIBEL GOMEZ AQUINO</v>
      </c>
      <c r="F495" s="57" t="s">
        <v>92</v>
      </c>
      <c r="G495" s="57" t="str">
        <f>_xlfn.XLOOKUP(Tabla20[[#This Row],[cedula]],TMODELO[Numero Documento],TMODELO[Lugar Funciones])</f>
        <v>CENTRO DE LA CULTURA NARCISO GONZALEZ</v>
      </c>
      <c r="H495" s="57" t="str">
        <f>_xlfn.XLOOKUP(Tabla20[[#This Row],[cedula]],TCARRERA[CEDULA],TCARRERA[CATEGORIA DEL SERVIDOR],"")</f>
        <v>CARRERA ADMINISTRATIVA</v>
      </c>
      <c r="I495" s="65"/>
      <c r="J495" s="41" t="str">
        <f>IF(Tabla20[[#This Row],[CARRERA]]&lt;&gt;"",Tabla20[[#This Row],[CARRERA]],IF(Tabla20[[#This Row],[Columna1]]&lt;&gt;"",Tabla20[[#This Row],[Columna1]],""))</f>
        <v>CARRERA ADMINISTRATIVA</v>
      </c>
      <c r="K495" s="55" t="str">
        <f>IF(Tabla20[[#This Row],[TIPO]]="Temporales",_xlfn.XLOOKUP(Tabla20[[#This Row],[NOMBRE Y APELLIDO]],TBLFECHAS[NOMBRE Y APELLIDO],TBLFECHAS[DESDE]),"")</f>
        <v/>
      </c>
      <c r="L495" s="55" t="str">
        <f>IF(Tabla20[[#This Row],[TIPO]]="Temporales",_xlfn.XLOOKUP(Tabla20[[#This Row],[NOMBRE Y APELLIDO]],TBLFECHAS[NOMBRE Y APELLIDO],TBLFECHAS[HASTA]),"")</f>
        <v/>
      </c>
      <c r="M495" s="58">
        <v>22000</v>
      </c>
      <c r="N495" s="63">
        <v>0</v>
      </c>
      <c r="O495" s="59">
        <v>668.8</v>
      </c>
      <c r="P495" s="59">
        <v>631.4</v>
      </c>
      <c r="Q495" s="59">
        <f>Tabla20[[#This Row],[sbruto]]-SUM(Tabla20[[#This Row],[ISR]:[AFP]])-Tabla20[[#This Row],[sneto]]</f>
        <v>12242.5</v>
      </c>
      <c r="R495" s="59">
        <v>8457.2999999999993</v>
      </c>
      <c r="S495" s="45" t="str">
        <f>_xlfn.XLOOKUP(Tabla20[[#This Row],[cedula]],TMODELO[Numero Documento],TMODELO[gen])</f>
        <v>M</v>
      </c>
      <c r="T495" s="49" t="str">
        <f>_xlfn.XLOOKUP(Tabla20[[#This Row],[cedula]],TMODELO[Numero Documento],TMODELO[Lugar Funciones Codigo])</f>
        <v>01.83.02.00.04</v>
      </c>
    </row>
    <row r="496" spans="1:20">
      <c r="A496" s="57" t="s">
        <v>3113</v>
      </c>
      <c r="B496" s="57" t="s">
        <v>3145</v>
      </c>
      <c r="C496" s="57" t="s">
        <v>3169</v>
      </c>
      <c r="D496" s="57" t="s">
        <v>2601</v>
      </c>
      <c r="E496" s="57" t="str">
        <f>_xlfn.XLOOKUP(Tabla20[[#This Row],[cedula]],TMODELO[Numero Documento],TMODELO[Empleado])</f>
        <v>ANDRES FELIZ</v>
      </c>
      <c r="F496" s="57" t="s">
        <v>42</v>
      </c>
      <c r="G496" s="57" t="str">
        <f>_xlfn.XLOOKUP(Tabla20[[#This Row],[cedula]],TMODELO[Numero Documento],TMODELO[Lugar Funciones])</f>
        <v>CENTRO DE LA CULTURA NARCISO GONZALEZ</v>
      </c>
      <c r="H496" s="57" t="str">
        <f>_xlfn.XLOOKUP(Tabla20[[#This Row],[cedula]],TCARRERA[CEDULA],TCARRERA[CATEGORIA DEL SERVIDOR],"")</f>
        <v/>
      </c>
      <c r="I496" s="65"/>
      <c r="J496" s="41" t="str">
        <f>IF(Tabla20[[#This Row],[CARRERA]]&lt;&gt;"",Tabla20[[#This Row],[CARRERA]],IF(Tabla20[[#This Row],[Columna1]]&lt;&gt;"",Tabla20[[#This Row],[Columna1]],""))</f>
        <v/>
      </c>
      <c r="K496" s="55" t="str">
        <f>IF(Tabla20[[#This Row],[TIPO]]="Temporales",_xlfn.XLOOKUP(Tabla20[[#This Row],[NOMBRE Y APELLIDO]],TBLFECHAS[NOMBRE Y APELLIDO],TBLFECHAS[DESDE]),"")</f>
        <v/>
      </c>
      <c r="L496" s="55" t="str">
        <f>IF(Tabla20[[#This Row],[TIPO]]="Temporales",_xlfn.XLOOKUP(Tabla20[[#This Row],[NOMBRE Y APELLIDO]],TBLFECHAS[NOMBRE Y APELLIDO],TBLFECHAS[HASTA]),"")</f>
        <v/>
      </c>
      <c r="M496" s="58">
        <v>22000</v>
      </c>
      <c r="N496" s="63">
        <v>0</v>
      </c>
      <c r="O496" s="59">
        <v>668.8</v>
      </c>
      <c r="P496" s="59">
        <v>631.4</v>
      </c>
      <c r="Q496" s="59">
        <f>Tabla20[[#This Row],[sbruto]]-SUM(Tabla20[[#This Row],[ISR]:[AFP]])-Tabla20[[#This Row],[sneto]]</f>
        <v>2571</v>
      </c>
      <c r="R496" s="59">
        <v>18128.8</v>
      </c>
      <c r="S496" s="45" t="str">
        <f>_xlfn.XLOOKUP(Tabla20[[#This Row],[cedula]],TMODELO[Numero Documento],TMODELO[gen])</f>
        <v>M</v>
      </c>
      <c r="T496" s="49" t="str">
        <f>_xlfn.XLOOKUP(Tabla20[[#This Row],[cedula]],TMODELO[Numero Documento],TMODELO[Lugar Funciones Codigo])</f>
        <v>01.83.02.00.04</v>
      </c>
    </row>
    <row r="497" spans="1:20">
      <c r="A497" s="57" t="s">
        <v>3113</v>
      </c>
      <c r="B497" s="57" t="s">
        <v>3145</v>
      </c>
      <c r="C497" s="57" t="s">
        <v>3169</v>
      </c>
      <c r="D497" s="57" t="s">
        <v>2648</v>
      </c>
      <c r="E497" s="57" t="str">
        <f>_xlfn.XLOOKUP(Tabla20[[#This Row],[cedula]],TMODELO[Numero Documento],TMODELO[Empleado])</f>
        <v>FABIO FRANCISCO RODRIGUEZ PEREZ</v>
      </c>
      <c r="F497" s="57" t="s">
        <v>30</v>
      </c>
      <c r="G497" s="57" t="str">
        <f>_xlfn.XLOOKUP(Tabla20[[#This Row],[cedula]],TMODELO[Numero Documento],TMODELO[Lugar Funciones])</f>
        <v>CENTRO DE LA CULTURA NARCISO GONZALEZ</v>
      </c>
      <c r="H497" s="57" t="str">
        <f>_xlfn.XLOOKUP(Tabla20[[#This Row],[cedula]],TCARRERA[CEDULA],TCARRERA[CATEGORIA DEL SERVIDOR],"")</f>
        <v/>
      </c>
      <c r="I497" s="65"/>
      <c r="J497" s="41" t="str">
        <f>IF(Tabla20[[#This Row],[CARRERA]]&lt;&gt;"",Tabla20[[#This Row],[CARRERA]],IF(Tabla20[[#This Row],[Columna1]]&lt;&gt;"",Tabla20[[#This Row],[Columna1]],""))</f>
        <v/>
      </c>
      <c r="K497" s="55" t="str">
        <f>IF(Tabla20[[#This Row],[TIPO]]="Temporales",_xlfn.XLOOKUP(Tabla20[[#This Row],[NOMBRE Y APELLIDO]],TBLFECHAS[NOMBRE Y APELLIDO],TBLFECHAS[DESDE]),"")</f>
        <v/>
      </c>
      <c r="L497" s="55" t="str">
        <f>IF(Tabla20[[#This Row],[TIPO]]="Temporales",_xlfn.XLOOKUP(Tabla20[[#This Row],[NOMBRE Y APELLIDO]],TBLFECHAS[NOMBRE Y APELLIDO],TBLFECHAS[HASTA]),"")</f>
        <v/>
      </c>
      <c r="M497" s="58">
        <v>22000</v>
      </c>
      <c r="N497" s="60">
        <v>0</v>
      </c>
      <c r="O497" s="59">
        <v>668.8</v>
      </c>
      <c r="P497" s="59">
        <v>631.4</v>
      </c>
      <c r="Q497" s="59">
        <f>Tabla20[[#This Row],[sbruto]]-SUM(Tabla20[[#This Row],[ISR]:[AFP]])-Tabla20[[#This Row],[sneto]]</f>
        <v>5704.75</v>
      </c>
      <c r="R497" s="59">
        <v>14995.05</v>
      </c>
      <c r="S497" s="45" t="str">
        <f>_xlfn.XLOOKUP(Tabla20[[#This Row],[cedula]],TMODELO[Numero Documento],TMODELO[gen])</f>
        <v>M</v>
      </c>
      <c r="T497" s="49" t="str">
        <f>_xlfn.XLOOKUP(Tabla20[[#This Row],[cedula]],TMODELO[Numero Documento],TMODELO[Lugar Funciones Codigo])</f>
        <v>01.83.02.00.04</v>
      </c>
    </row>
    <row r="498" spans="1:20">
      <c r="A498" s="57" t="s">
        <v>3113</v>
      </c>
      <c r="B498" s="57" t="s">
        <v>3145</v>
      </c>
      <c r="C498" s="57" t="s">
        <v>3169</v>
      </c>
      <c r="D498" s="57" t="s">
        <v>2739</v>
      </c>
      <c r="E498" s="57" t="str">
        <f>_xlfn.XLOOKUP(Tabla20[[#This Row],[cedula]],TMODELO[Numero Documento],TMODELO[Empleado])</f>
        <v>NOEL ELOY VENTURA PAULINO</v>
      </c>
      <c r="F498" s="57" t="s">
        <v>112</v>
      </c>
      <c r="G498" s="57" t="str">
        <f>_xlfn.XLOOKUP(Tabla20[[#This Row],[cedula]],TMODELO[Numero Documento],TMODELO[Lugar Funciones])</f>
        <v>CENTRO DE LA CULTURA NARCISO GONZALEZ</v>
      </c>
      <c r="H498" s="57" t="str">
        <f>_xlfn.XLOOKUP(Tabla20[[#This Row],[cedula]],TCARRERA[CEDULA],TCARRERA[CATEGORIA DEL SERVIDOR],"")</f>
        <v/>
      </c>
      <c r="I498" s="65"/>
      <c r="J498" s="41" t="str">
        <f>IF(Tabla20[[#This Row],[CARRERA]]&lt;&gt;"",Tabla20[[#This Row],[CARRERA]],IF(Tabla20[[#This Row],[Columna1]]&lt;&gt;"",Tabla20[[#This Row],[Columna1]],""))</f>
        <v/>
      </c>
      <c r="K498" s="55" t="str">
        <f>IF(Tabla20[[#This Row],[TIPO]]="Temporales",_xlfn.XLOOKUP(Tabla20[[#This Row],[NOMBRE Y APELLIDO]],TBLFECHAS[NOMBRE Y APELLIDO],TBLFECHAS[DESDE]),"")</f>
        <v/>
      </c>
      <c r="L498" s="55" t="str">
        <f>IF(Tabla20[[#This Row],[TIPO]]="Temporales",_xlfn.XLOOKUP(Tabla20[[#This Row],[NOMBRE Y APELLIDO]],TBLFECHAS[NOMBRE Y APELLIDO],TBLFECHAS[HASTA]),"")</f>
        <v/>
      </c>
      <c r="M498" s="58">
        <v>20000</v>
      </c>
      <c r="N498" s="63">
        <v>0</v>
      </c>
      <c r="O498" s="59">
        <v>608</v>
      </c>
      <c r="P498" s="59">
        <v>574</v>
      </c>
      <c r="Q498" s="59">
        <f>Tabla20[[#This Row],[sbruto]]-SUM(Tabla20[[#This Row],[ISR]:[AFP]])-Tabla20[[#This Row],[sneto]]</f>
        <v>25</v>
      </c>
      <c r="R498" s="59">
        <v>18793</v>
      </c>
      <c r="S498" s="45" t="str">
        <f>_xlfn.XLOOKUP(Tabla20[[#This Row],[cedula]],TMODELO[Numero Documento],TMODELO[gen])</f>
        <v>M</v>
      </c>
      <c r="T498" s="49" t="str">
        <f>_xlfn.XLOOKUP(Tabla20[[#This Row],[cedula]],TMODELO[Numero Documento],TMODELO[Lugar Funciones Codigo])</f>
        <v>01.83.02.00.04</v>
      </c>
    </row>
    <row r="499" spans="1:20">
      <c r="A499" s="57" t="s">
        <v>3113</v>
      </c>
      <c r="B499" s="57" t="s">
        <v>3145</v>
      </c>
      <c r="C499" s="57" t="s">
        <v>3169</v>
      </c>
      <c r="D499" s="57" t="s">
        <v>2777</v>
      </c>
      <c r="E499" s="57" t="str">
        <f>_xlfn.XLOOKUP(Tabla20[[#This Row],[cedula]],TMODELO[Numero Documento],TMODELO[Empleado])</f>
        <v>YANILETTE PEREZ FERMIN</v>
      </c>
      <c r="F499" s="57" t="s">
        <v>174</v>
      </c>
      <c r="G499" s="57" t="str">
        <f>_xlfn.XLOOKUP(Tabla20[[#This Row],[cedula]],TMODELO[Numero Documento],TMODELO[Lugar Funciones])</f>
        <v>CENTRO DE LA CULTURA NARCISO GONZALEZ</v>
      </c>
      <c r="H499" s="57" t="str">
        <f>_xlfn.XLOOKUP(Tabla20[[#This Row],[cedula]],TCARRERA[CEDULA],TCARRERA[CATEGORIA DEL SERVIDOR],"")</f>
        <v/>
      </c>
      <c r="I499" s="65"/>
      <c r="J499" s="41" t="str">
        <f>IF(Tabla20[[#This Row],[CARRERA]]&lt;&gt;"",Tabla20[[#This Row],[CARRERA]],IF(Tabla20[[#This Row],[Columna1]]&lt;&gt;"",Tabla20[[#This Row],[Columna1]],""))</f>
        <v/>
      </c>
      <c r="K499" s="55" t="str">
        <f>IF(Tabla20[[#This Row],[TIPO]]="Temporales",_xlfn.XLOOKUP(Tabla20[[#This Row],[NOMBRE Y APELLIDO]],TBLFECHAS[NOMBRE Y APELLIDO],TBLFECHAS[DESDE]),"")</f>
        <v/>
      </c>
      <c r="L499" s="55" t="str">
        <f>IF(Tabla20[[#This Row],[TIPO]]="Temporales",_xlfn.XLOOKUP(Tabla20[[#This Row],[NOMBRE Y APELLIDO]],TBLFECHAS[NOMBRE Y APELLIDO],TBLFECHAS[HASTA]),"")</f>
        <v/>
      </c>
      <c r="M499" s="58">
        <v>20000</v>
      </c>
      <c r="N499" s="63">
        <v>0</v>
      </c>
      <c r="O499" s="59">
        <v>608</v>
      </c>
      <c r="P499" s="59">
        <v>574</v>
      </c>
      <c r="Q499" s="59">
        <f>Tabla20[[#This Row],[sbruto]]-SUM(Tabla20[[#This Row],[ISR]:[AFP]])-Tabla20[[#This Row],[sneto]]</f>
        <v>671</v>
      </c>
      <c r="R499" s="59">
        <v>18147</v>
      </c>
      <c r="S499" s="45" t="str">
        <f>_xlfn.XLOOKUP(Tabla20[[#This Row],[cedula]],TMODELO[Numero Documento],TMODELO[gen])</f>
        <v>F</v>
      </c>
      <c r="T499" s="49" t="str">
        <f>_xlfn.XLOOKUP(Tabla20[[#This Row],[cedula]],TMODELO[Numero Documento],TMODELO[Lugar Funciones Codigo])</f>
        <v>01.83.02.00.04</v>
      </c>
    </row>
    <row r="500" spans="1:20">
      <c r="A500" s="57" t="s">
        <v>3113</v>
      </c>
      <c r="B500" s="57" t="s">
        <v>3145</v>
      </c>
      <c r="C500" s="57" t="s">
        <v>3169</v>
      </c>
      <c r="D500" s="57" t="s">
        <v>2605</v>
      </c>
      <c r="E500" s="57" t="str">
        <f>_xlfn.XLOOKUP(Tabla20[[#This Row],[cedula]],TMODELO[Numero Documento],TMODELO[Empleado])</f>
        <v>ANGERYS MASSIEL MARTINEZ BONIFACIO</v>
      </c>
      <c r="F500" s="57" t="s">
        <v>8</v>
      </c>
      <c r="G500" s="57" t="str">
        <f>_xlfn.XLOOKUP(Tabla20[[#This Row],[cedula]],TMODELO[Numero Documento],TMODELO[Lugar Funciones])</f>
        <v>CENTRO DE LA CULTURA NARCISO GONZALEZ</v>
      </c>
      <c r="H500" s="57" t="str">
        <f>_xlfn.XLOOKUP(Tabla20[[#This Row],[cedula]],TCARRERA[CEDULA],TCARRERA[CATEGORIA DEL SERVIDOR],"")</f>
        <v/>
      </c>
      <c r="I500" s="65"/>
      <c r="J500" s="41" t="str">
        <f>IF(Tabla20[[#This Row],[CARRERA]]&lt;&gt;"",Tabla20[[#This Row],[CARRERA]],IF(Tabla20[[#This Row],[Columna1]]&lt;&gt;"",Tabla20[[#This Row],[Columna1]],""))</f>
        <v/>
      </c>
      <c r="K500" s="55" t="str">
        <f>IF(Tabla20[[#This Row],[TIPO]]="Temporales",_xlfn.XLOOKUP(Tabla20[[#This Row],[NOMBRE Y APELLIDO]],TBLFECHAS[NOMBRE Y APELLIDO],TBLFECHAS[DESDE]),"")</f>
        <v/>
      </c>
      <c r="L500" s="55" t="str">
        <f>IF(Tabla20[[#This Row],[TIPO]]="Temporales",_xlfn.XLOOKUP(Tabla20[[#This Row],[NOMBRE Y APELLIDO]],TBLFECHAS[NOMBRE Y APELLIDO],TBLFECHAS[HASTA]),"")</f>
        <v/>
      </c>
      <c r="M500" s="58">
        <v>20000</v>
      </c>
      <c r="N500" s="63">
        <v>0</v>
      </c>
      <c r="O500" s="59">
        <v>608</v>
      </c>
      <c r="P500" s="59">
        <v>574</v>
      </c>
      <c r="Q500" s="59">
        <f>Tabla20[[#This Row],[sbruto]]-SUM(Tabla20[[#This Row],[ISR]:[AFP]])-Tabla20[[#This Row],[sneto]]</f>
        <v>25</v>
      </c>
      <c r="R500" s="59">
        <v>18793</v>
      </c>
      <c r="S500" s="45" t="str">
        <f>_xlfn.XLOOKUP(Tabla20[[#This Row],[cedula]],TMODELO[Numero Documento],TMODELO[gen])</f>
        <v>F</v>
      </c>
      <c r="T500" s="49" t="str">
        <f>_xlfn.XLOOKUP(Tabla20[[#This Row],[cedula]],TMODELO[Numero Documento],TMODELO[Lugar Funciones Codigo])</f>
        <v>01.83.02.00.04</v>
      </c>
    </row>
    <row r="501" spans="1:20">
      <c r="A501" s="57" t="s">
        <v>3113</v>
      </c>
      <c r="B501" s="57" t="s">
        <v>3145</v>
      </c>
      <c r="C501" s="57" t="s">
        <v>3169</v>
      </c>
      <c r="D501" s="57" t="s">
        <v>2617</v>
      </c>
      <c r="E501" s="57" t="str">
        <f>_xlfn.XLOOKUP(Tabla20[[#This Row],[cedula]],TMODELO[Numero Documento],TMODELO[Empleado])</f>
        <v>CARMEN YVELISE MENDOZA NUÑEZ</v>
      </c>
      <c r="F501" s="57" t="s">
        <v>61</v>
      </c>
      <c r="G501" s="57" t="str">
        <f>_xlfn.XLOOKUP(Tabla20[[#This Row],[cedula]],TMODELO[Numero Documento],TMODELO[Lugar Funciones])</f>
        <v>CENTRO DE LA CULTURA NARCISO GONZALEZ</v>
      </c>
      <c r="H501" s="57" t="str">
        <f>_xlfn.XLOOKUP(Tabla20[[#This Row],[cedula]],TCARRERA[CEDULA],TCARRERA[CATEGORIA DEL SERVIDOR],"")</f>
        <v/>
      </c>
      <c r="I501" s="65"/>
      <c r="J501" s="41" t="str">
        <f>IF(Tabla20[[#This Row],[CARRERA]]&lt;&gt;"",Tabla20[[#This Row],[CARRERA]],IF(Tabla20[[#This Row],[Columna1]]&lt;&gt;"",Tabla20[[#This Row],[Columna1]],""))</f>
        <v/>
      </c>
      <c r="K501" s="55" t="str">
        <f>IF(Tabla20[[#This Row],[TIPO]]="Temporales",_xlfn.XLOOKUP(Tabla20[[#This Row],[NOMBRE Y APELLIDO]],TBLFECHAS[NOMBRE Y APELLIDO],TBLFECHAS[DESDE]),"")</f>
        <v/>
      </c>
      <c r="L501" s="55" t="str">
        <f>IF(Tabla20[[#This Row],[TIPO]]="Temporales",_xlfn.XLOOKUP(Tabla20[[#This Row],[NOMBRE Y APELLIDO]],TBLFECHAS[NOMBRE Y APELLIDO],TBLFECHAS[HASTA]),"")</f>
        <v/>
      </c>
      <c r="M501" s="58">
        <v>16500</v>
      </c>
      <c r="N501" s="60">
        <v>0</v>
      </c>
      <c r="O501" s="59">
        <v>501.6</v>
      </c>
      <c r="P501" s="59">
        <v>473.55</v>
      </c>
      <c r="Q501" s="59">
        <f>Tabla20[[#This Row],[sbruto]]-SUM(Tabla20[[#This Row],[ISR]:[AFP]])-Tabla20[[#This Row],[sneto]]</f>
        <v>2056</v>
      </c>
      <c r="R501" s="59">
        <v>13468.85</v>
      </c>
      <c r="S501" s="45" t="str">
        <f>_xlfn.XLOOKUP(Tabla20[[#This Row],[cedula]],TMODELO[Numero Documento],TMODELO[gen])</f>
        <v>F</v>
      </c>
      <c r="T501" s="49" t="str">
        <f>_xlfn.XLOOKUP(Tabla20[[#This Row],[cedula]],TMODELO[Numero Documento],TMODELO[Lugar Funciones Codigo])</f>
        <v>01.83.02.00.04</v>
      </c>
    </row>
    <row r="502" spans="1:20">
      <c r="A502" s="57" t="s">
        <v>3113</v>
      </c>
      <c r="B502" s="57" t="s">
        <v>3145</v>
      </c>
      <c r="C502" s="57" t="s">
        <v>3169</v>
      </c>
      <c r="D502" s="57" t="s">
        <v>2691</v>
      </c>
      <c r="E502" s="57" t="str">
        <f>_xlfn.XLOOKUP(Tabla20[[#This Row],[cedula]],TMODELO[Numero Documento],TMODELO[Empleado])</f>
        <v>JOSE MIGUEL CARVAJAL DELGADO</v>
      </c>
      <c r="F502" s="57" t="s">
        <v>86</v>
      </c>
      <c r="G502" s="57" t="str">
        <f>_xlfn.XLOOKUP(Tabla20[[#This Row],[cedula]],TMODELO[Numero Documento],TMODELO[Lugar Funciones])</f>
        <v>CENTRO DE LA CULTURA NARCISO GONZALEZ</v>
      </c>
      <c r="H502" s="57" t="str">
        <f>_xlfn.XLOOKUP(Tabla20[[#This Row],[cedula]],TCARRERA[CEDULA],TCARRERA[CATEGORIA DEL SERVIDOR],"")</f>
        <v/>
      </c>
      <c r="I502" s="65"/>
      <c r="J502" s="41" t="str">
        <f>IF(Tabla20[[#This Row],[CARRERA]]&lt;&gt;"",Tabla20[[#This Row],[CARRERA]],IF(Tabla20[[#This Row],[Columna1]]&lt;&gt;"",Tabla20[[#This Row],[Columna1]],""))</f>
        <v/>
      </c>
      <c r="K502" s="55" t="str">
        <f>IF(Tabla20[[#This Row],[TIPO]]="Temporales",_xlfn.XLOOKUP(Tabla20[[#This Row],[NOMBRE Y APELLIDO]],TBLFECHAS[NOMBRE Y APELLIDO],TBLFECHAS[DESDE]),"")</f>
        <v/>
      </c>
      <c r="L502" s="55" t="str">
        <f>IF(Tabla20[[#This Row],[TIPO]]="Temporales",_xlfn.XLOOKUP(Tabla20[[#This Row],[NOMBRE Y APELLIDO]],TBLFECHAS[NOMBRE Y APELLIDO],TBLFECHAS[HASTA]),"")</f>
        <v/>
      </c>
      <c r="M502" s="58">
        <v>16500</v>
      </c>
      <c r="N502" s="60">
        <v>0</v>
      </c>
      <c r="O502" s="59">
        <v>501.6</v>
      </c>
      <c r="P502" s="59">
        <v>473.55</v>
      </c>
      <c r="Q502" s="59">
        <f>Tabla20[[#This Row],[sbruto]]-SUM(Tabla20[[#This Row],[ISR]:[AFP]])-Tabla20[[#This Row],[sneto]]</f>
        <v>2289.66</v>
      </c>
      <c r="R502" s="59">
        <v>13235.19</v>
      </c>
      <c r="S502" s="46" t="str">
        <f>_xlfn.XLOOKUP(Tabla20[[#This Row],[cedula]],TMODELO[Numero Documento],TMODELO[gen])</f>
        <v>M</v>
      </c>
      <c r="T502" s="49" t="str">
        <f>_xlfn.XLOOKUP(Tabla20[[#This Row],[cedula]],TMODELO[Numero Documento],TMODELO[Lugar Funciones Codigo])</f>
        <v>01.83.02.00.04</v>
      </c>
    </row>
    <row r="503" spans="1:20">
      <c r="A503" s="57" t="s">
        <v>3113</v>
      </c>
      <c r="B503" s="57" t="s">
        <v>3145</v>
      </c>
      <c r="C503" s="57" t="s">
        <v>3169</v>
      </c>
      <c r="D503" s="57" t="s">
        <v>2744</v>
      </c>
      <c r="E503" s="57" t="str">
        <f>_xlfn.XLOOKUP(Tabla20[[#This Row],[cedula]],TMODELO[Numero Documento],TMODELO[Empleado])</f>
        <v>RAFAEL GUERRERO PERDOMO</v>
      </c>
      <c r="F503" s="57" t="s">
        <v>97</v>
      </c>
      <c r="G503" s="57" t="str">
        <f>_xlfn.XLOOKUP(Tabla20[[#This Row],[cedula]],TMODELO[Numero Documento],TMODELO[Lugar Funciones])</f>
        <v>CENTRO DE LA CULTURA NARCISO GONZALEZ</v>
      </c>
      <c r="H503" s="57" t="str">
        <f>_xlfn.XLOOKUP(Tabla20[[#This Row],[cedula]],TCARRERA[CEDULA],TCARRERA[CATEGORIA DEL SERVIDOR],"")</f>
        <v/>
      </c>
      <c r="I503" s="65"/>
      <c r="J503" s="41" t="str">
        <f>IF(Tabla20[[#This Row],[CARRERA]]&lt;&gt;"",Tabla20[[#This Row],[CARRERA]],IF(Tabla20[[#This Row],[Columna1]]&lt;&gt;"",Tabla20[[#This Row],[Columna1]],""))</f>
        <v/>
      </c>
      <c r="K503" s="55" t="str">
        <f>IF(Tabla20[[#This Row],[TIPO]]="Temporales",_xlfn.XLOOKUP(Tabla20[[#This Row],[NOMBRE Y APELLIDO]],TBLFECHAS[NOMBRE Y APELLIDO],TBLFECHAS[DESDE]),"")</f>
        <v/>
      </c>
      <c r="L503" s="55" t="str">
        <f>IF(Tabla20[[#This Row],[TIPO]]="Temporales",_xlfn.XLOOKUP(Tabla20[[#This Row],[NOMBRE Y APELLIDO]],TBLFECHAS[NOMBRE Y APELLIDO],TBLFECHAS[HASTA]),"")</f>
        <v/>
      </c>
      <c r="M503" s="58">
        <v>16500</v>
      </c>
      <c r="N503" s="59">
        <v>0</v>
      </c>
      <c r="O503" s="59">
        <v>501.6</v>
      </c>
      <c r="P503" s="59">
        <v>473.55</v>
      </c>
      <c r="Q503" s="59">
        <f>Tabla20[[#This Row],[sbruto]]-SUM(Tabla20[[#This Row],[ISR]:[AFP]])-Tabla20[[#This Row],[sneto]]</f>
        <v>11197.810000000001</v>
      </c>
      <c r="R503" s="59">
        <v>4327.04</v>
      </c>
      <c r="S503" s="45" t="str">
        <f>_xlfn.XLOOKUP(Tabla20[[#This Row],[cedula]],TMODELO[Numero Documento],TMODELO[gen])</f>
        <v>M</v>
      </c>
      <c r="T503" s="49" t="str">
        <f>_xlfn.XLOOKUP(Tabla20[[#This Row],[cedula]],TMODELO[Numero Documento],TMODELO[Lugar Funciones Codigo])</f>
        <v>01.83.02.00.04</v>
      </c>
    </row>
    <row r="504" spans="1:20">
      <c r="A504" s="57" t="s">
        <v>3113</v>
      </c>
      <c r="B504" s="57" t="s">
        <v>3145</v>
      </c>
      <c r="C504" s="57" t="s">
        <v>3169</v>
      </c>
      <c r="D504" s="57" t="s">
        <v>2783</v>
      </c>
      <c r="E504" s="57" t="str">
        <f>_xlfn.XLOOKUP(Tabla20[[#This Row],[cedula]],TMODELO[Numero Documento],TMODELO[Empleado])</f>
        <v>ZOILA MARGARITA SILVERIO DE AQUINO</v>
      </c>
      <c r="F504" s="57" t="s">
        <v>106</v>
      </c>
      <c r="G504" s="57" t="str">
        <f>_xlfn.XLOOKUP(Tabla20[[#This Row],[cedula]],TMODELO[Numero Documento],TMODELO[Lugar Funciones])</f>
        <v>CENTRO DE LA CULTURA NARCISO GONZALEZ</v>
      </c>
      <c r="H504" s="57" t="str">
        <f>_xlfn.XLOOKUP(Tabla20[[#This Row],[cedula]],TCARRERA[CEDULA],TCARRERA[CATEGORIA DEL SERVIDOR],"")</f>
        <v/>
      </c>
      <c r="I504" s="65"/>
      <c r="J504" s="41" t="str">
        <f>IF(Tabla20[[#This Row],[CARRERA]]&lt;&gt;"",Tabla20[[#This Row],[CARRERA]],IF(Tabla20[[#This Row],[Columna1]]&lt;&gt;"",Tabla20[[#This Row],[Columna1]],""))</f>
        <v/>
      </c>
      <c r="K504" s="55" t="str">
        <f>IF(Tabla20[[#This Row],[TIPO]]="Temporales",_xlfn.XLOOKUP(Tabla20[[#This Row],[NOMBRE Y APELLIDO]],TBLFECHAS[NOMBRE Y APELLIDO],TBLFECHAS[DESDE]),"")</f>
        <v/>
      </c>
      <c r="L504" s="55" t="str">
        <f>IF(Tabla20[[#This Row],[TIPO]]="Temporales",_xlfn.XLOOKUP(Tabla20[[#This Row],[NOMBRE Y APELLIDO]],TBLFECHAS[NOMBRE Y APELLIDO],TBLFECHAS[HASTA]),"")</f>
        <v/>
      </c>
      <c r="M504" s="58">
        <v>16500</v>
      </c>
      <c r="N504" s="60">
        <v>0</v>
      </c>
      <c r="O504" s="59">
        <v>501.6</v>
      </c>
      <c r="P504" s="59">
        <v>473.55</v>
      </c>
      <c r="Q504" s="59">
        <f>Tabla20[[#This Row],[sbruto]]-SUM(Tabla20[[#This Row],[ISR]:[AFP]])-Tabla20[[#This Row],[sneto]]</f>
        <v>1571</v>
      </c>
      <c r="R504" s="59">
        <v>13953.85</v>
      </c>
      <c r="S504" s="45" t="str">
        <f>_xlfn.XLOOKUP(Tabla20[[#This Row],[cedula]],TMODELO[Numero Documento],TMODELO[gen])</f>
        <v>F</v>
      </c>
      <c r="T504" s="49" t="str">
        <f>_xlfn.XLOOKUP(Tabla20[[#This Row],[cedula]],TMODELO[Numero Documento],TMODELO[Lugar Funciones Codigo])</f>
        <v>01.83.02.00.04</v>
      </c>
    </row>
    <row r="505" spans="1:20">
      <c r="A505" s="57" t="s">
        <v>3113</v>
      </c>
      <c r="B505" s="57" t="s">
        <v>3145</v>
      </c>
      <c r="C505" s="57" t="s">
        <v>3169</v>
      </c>
      <c r="D505" s="57" t="s">
        <v>2764</v>
      </c>
      <c r="E505" s="57" t="str">
        <f>_xlfn.XLOOKUP(Tabla20[[#This Row],[cedula]],TMODELO[Numero Documento],TMODELO[Empleado])</f>
        <v>VICTOR DAVID MARTINEZ GARCIA</v>
      </c>
      <c r="F505" s="57" t="s">
        <v>104</v>
      </c>
      <c r="G505" s="57" t="str">
        <f>_xlfn.XLOOKUP(Tabla20[[#This Row],[cedula]],TMODELO[Numero Documento],TMODELO[Lugar Funciones])</f>
        <v>CENTRO DE LA CULTURA NARCISO GONZALEZ</v>
      </c>
      <c r="H505" s="57" t="str">
        <f>_xlfn.XLOOKUP(Tabla20[[#This Row],[cedula]],TCARRERA[CEDULA],TCARRERA[CATEGORIA DEL SERVIDOR],"")</f>
        <v/>
      </c>
      <c r="I505" s="65"/>
      <c r="J505" s="41" t="str">
        <f>IF(Tabla20[[#This Row],[CARRERA]]&lt;&gt;"",Tabla20[[#This Row],[CARRERA]],IF(Tabla20[[#This Row],[Columna1]]&lt;&gt;"",Tabla20[[#This Row],[Columna1]],""))</f>
        <v/>
      </c>
      <c r="K505" s="55" t="str">
        <f>IF(Tabla20[[#This Row],[TIPO]]="Temporales",_xlfn.XLOOKUP(Tabla20[[#This Row],[NOMBRE Y APELLIDO]],TBLFECHAS[NOMBRE Y APELLIDO],TBLFECHAS[DESDE]),"")</f>
        <v/>
      </c>
      <c r="L505" s="55" t="str">
        <f>IF(Tabla20[[#This Row],[TIPO]]="Temporales",_xlfn.XLOOKUP(Tabla20[[#This Row],[NOMBRE Y APELLIDO]],TBLFECHAS[NOMBRE Y APELLIDO],TBLFECHAS[HASTA]),"")</f>
        <v/>
      </c>
      <c r="M505" s="58">
        <v>16500</v>
      </c>
      <c r="N505" s="62">
        <v>0</v>
      </c>
      <c r="O505" s="59">
        <v>501.6</v>
      </c>
      <c r="P505" s="59">
        <v>473.55</v>
      </c>
      <c r="Q505" s="59">
        <f>Tabla20[[#This Row],[sbruto]]-SUM(Tabla20[[#This Row],[ISR]:[AFP]])-Tabla20[[#This Row],[sneto]]</f>
        <v>1523</v>
      </c>
      <c r="R505" s="59">
        <v>14001.85</v>
      </c>
      <c r="S505" s="45" t="str">
        <f>_xlfn.XLOOKUP(Tabla20[[#This Row],[cedula]],TMODELO[Numero Documento],TMODELO[gen])</f>
        <v>M</v>
      </c>
      <c r="T505" s="49" t="str">
        <f>_xlfn.XLOOKUP(Tabla20[[#This Row],[cedula]],TMODELO[Numero Documento],TMODELO[Lugar Funciones Codigo])</f>
        <v>01.83.02.00.04</v>
      </c>
    </row>
    <row r="506" spans="1:20">
      <c r="A506" s="57" t="s">
        <v>3113</v>
      </c>
      <c r="B506" s="57" t="s">
        <v>3145</v>
      </c>
      <c r="C506" s="57" t="s">
        <v>3169</v>
      </c>
      <c r="D506" s="57" t="s">
        <v>2714</v>
      </c>
      <c r="E506" s="57" t="str">
        <f>_xlfn.XLOOKUP(Tabla20[[#This Row],[cedula]],TMODELO[Numero Documento],TMODELO[Empleado])</f>
        <v>LEANDRA SOSA UREÑA</v>
      </c>
      <c r="F506" s="57" t="s">
        <v>8</v>
      </c>
      <c r="G506" s="57" t="str">
        <f>_xlfn.XLOOKUP(Tabla20[[#This Row],[cedula]],TMODELO[Numero Documento],TMODELO[Lugar Funciones])</f>
        <v>CENTRO DE LA CULTURA NARCISO GONZALEZ</v>
      </c>
      <c r="H506" s="57" t="str">
        <f>_xlfn.XLOOKUP(Tabla20[[#This Row],[cedula]],TCARRERA[CEDULA],TCARRERA[CATEGORIA DEL SERVIDOR],"")</f>
        <v/>
      </c>
      <c r="I506" s="65"/>
      <c r="J506" s="41" t="str">
        <f>IF(Tabla20[[#This Row],[CARRERA]]&lt;&gt;"",Tabla20[[#This Row],[CARRERA]],IF(Tabla20[[#This Row],[Columna1]]&lt;&gt;"",Tabla20[[#This Row],[Columna1]],""))</f>
        <v/>
      </c>
      <c r="K506" s="55" t="str">
        <f>IF(Tabla20[[#This Row],[TIPO]]="Temporales",_xlfn.XLOOKUP(Tabla20[[#This Row],[NOMBRE Y APELLIDO]],TBLFECHAS[NOMBRE Y APELLIDO],TBLFECHAS[DESDE]),"")</f>
        <v/>
      </c>
      <c r="L506" s="55" t="str">
        <f>IF(Tabla20[[#This Row],[TIPO]]="Temporales",_xlfn.XLOOKUP(Tabla20[[#This Row],[NOMBRE Y APELLIDO]],TBLFECHAS[NOMBRE Y APELLIDO],TBLFECHAS[HASTA]),"")</f>
        <v/>
      </c>
      <c r="M506" s="58">
        <v>16500</v>
      </c>
      <c r="N506" s="63">
        <v>0</v>
      </c>
      <c r="O506" s="59">
        <v>501.6</v>
      </c>
      <c r="P506" s="59">
        <v>473.55</v>
      </c>
      <c r="Q506" s="59">
        <f>Tabla20[[#This Row],[sbruto]]-SUM(Tabla20[[#This Row],[ISR]:[AFP]])-Tabla20[[#This Row],[sneto]]</f>
        <v>6272.15</v>
      </c>
      <c r="R506" s="59">
        <v>9252.7000000000007</v>
      </c>
      <c r="S506" s="45" t="str">
        <f>_xlfn.XLOOKUP(Tabla20[[#This Row],[cedula]],TMODELO[Numero Documento],TMODELO[gen])</f>
        <v>F</v>
      </c>
      <c r="T506" s="49" t="str">
        <f>_xlfn.XLOOKUP(Tabla20[[#This Row],[cedula]],TMODELO[Numero Documento],TMODELO[Lugar Funciones Codigo])</f>
        <v>01.83.02.00.04</v>
      </c>
    </row>
    <row r="507" spans="1:20">
      <c r="A507" s="57" t="s">
        <v>3113</v>
      </c>
      <c r="B507" s="57" t="s">
        <v>3145</v>
      </c>
      <c r="C507" s="57" t="s">
        <v>3169</v>
      </c>
      <c r="D507" s="57" t="s">
        <v>1572</v>
      </c>
      <c r="E507" s="57" t="str">
        <f>_xlfn.XLOOKUP(Tabla20[[#This Row],[cedula]],TMODELO[Numero Documento],TMODELO[Empleado])</f>
        <v>MILAGROS DEL C DE JS CASTILLO MESA</v>
      </c>
      <c r="F507" s="57" t="s">
        <v>95</v>
      </c>
      <c r="G507" s="57" t="str">
        <f>_xlfn.XLOOKUP(Tabla20[[#This Row],[cedula]],TMODELO[Numero Documento],TMODELO[Lugar Funciones])</f>
        <v>CENTRO DE LA CULTURA NARCISO GONZALEZ</v>
      </c>
      <c r="H507" s="57" t="str">
        <f>_xlfn.XLOOKUP(Tabla20[[#This Row],[cedula]],TCARRERA[CEDULA],TCARRERA[CATEGORIA DEL SERVIDOR],"")</f>
        <v>CARRERA ADMINISTRATIVA</v>
      </c>
      <c r="I507" s="65"/>
      <c r="J507" s="41" t="str">
        <f>IF(Tabla20[[#This Row],[CARRERA]]&lt;&gt;"",Tabla20[[#This Row],[CARRERA]],IF(Tabla20[[#This Row],[Columna1]]&lt;&gt;"",Tabla20[[#This Row],[Columna1]],""))</f>
        <v>CARRERA ADMINISTRATIVA</v>
      </c>
      <c r="K507" s="55" t="str">
        <f>IF(Tabla20[[#This Row],[TIPO]]="Temporales",_xlfn.XLOOKUP(Tabla20[[#This Row],[NOMBRE Y APELLIDO]],TBLFECHAS[NOMBRE Y APELLIDO],TBLFECHAS[DESDE]),"")</f>
        <v/>
      </c>
      <c r="L507" s="55" t="str">
        <f>IF(Tabla20[[#This Row],[TIPO]]="Temporales",_xlfn.XLOOKUP(Tabla20[[#This Row],[NOMBRE Y APELLIDO]],TBLFECHAS[NOMBRE Y APELLIDO],TBLFECHAS[HASTA]),"")</f>
        <v/>
      </c>
      <c r="M507" s="58">
        <v>16500</v>
      </c>
      <c r="N507" s="62">
        <v>0</v>
      </c>
      <c r="O507" s="59">
        <v>501.6</v>
      </c>
      <c r="P507" s="59">
        <v>473.55</v>
      </c>
      <c r="Q507" s="59">
        <f>Tabla20[[#This Row],[sbruto]]-SUM(Tabla20[[#This Row],[ISR]:[AFP]])-Tabla20[[#This Row],[sneto]]</f>
        <v>916</v>
      </c>
      <c r="R507" s="59">
        <v>14608.85</v>
      </c>
      <c r="S507" s="45" t="str">
        <f>_xlfn.XLOOKUP(Tabla20[[#This Row],[cedula]],TMODELO[Numero Documento],TMODELO[gen])</f>
        <v>F</v>
      </c>
      <c r="T507" s="49" t="str">
        <f>_xlfn.XLOOKUP(Tabla20[[#This Row],[cedula]],TMODELO[Numero Documento],TMODELO[Lugar Funciones Codigo])</f>
        <v>01.83.02.00.04</v>
      </c>
    </row>
    <row r="508" spans="1:20">
      <c r="A508" s="57" t="s">
        <v>3113</v>
      </c>
      <c r="B508" s="57" t="s">
        <v>3145</v>
      </c>
      <c r="C508" s="57" t="s">
        <v>3169</v>
      </c>
      <c r="D508" s="57" t="s">
        <v>2650</v>
      </c>
      <c r="E508" s="57" t="str">
        <f>_xlfn.XLOOKUP(Tabla20[[#This Row],[cedula]],TMODELO[Numero Documento],TMODELO[Empleado])</f>
        <v>FELLO EDUARDO DIAZ FERREIRA</v>
      </c>
      <c r="F508" s="57" t="s">
        <v>79</v>
      </c>
      <c r="G508" s="57" t="str">
        <f>_xlfn.XLOOKUP(Tabla20[[#This Row],[cedula]],TMODELO[Numero Documento],TMODELO[Lugar Funciones])</f>
        <v>CENTRO DE LA CULTURA NARCISO GONZALEZ</v>
      </c>
      <c r="H508" s="57" t="str">
        <f>_xlfn.XLOOKUP(Tabla20[[#This Row],[cedula]],TCARRERA[CEDULA],TCARRERA[CATEGORIA DEL SERVIDOR],"")</f>
        <v/>
      </c>
      <c r="I508" s="65"/>
      <c r="J508" s="41" t="str">
        <f>IF(Tabla20[[#This Row],[CARRERA]]&lt;&gt;"",Tabla20[[#This Row],[CARRERA]],IF(Tabla20[[#This Row],[Columna1]]&lt;&gt;"",Tabla20[[#This Row],[Columna1]],""))</f>
        <v/>
      </c>
      <c r="K508" s="55" t="str">
        <f>IF(Tabla20[[#This Row],[TIPO]]="Temporales",_xlfn.XLOOKUP(Tabla20[[#This Row],[NOMBRE Y APELLIDO]],TBLFECHAS[NOMBRE Y APELLIDO],TBLFECHAS[DESDE]),"")</f>
        <v/>
      </c>
      <c r="L508" s="55" t="str">
        <f>IF(Tabla20[[#This Row],[TIPO]]="Temporales",_xlfn.XLOOKUP(Tabla20[[#This Row],[NOMBRE Y APELLIDO]],TBLFECHAS[NOMBRE Y APELLIDO],TBLFECHAS[HASTA]),"")</f>
        <v/>
      </c>
      <c r="M508" s="58">
        <v>16500</v>
      </c>
      <c r="N508" s="63">
        <v>0</v>
      </c>
      <c r="O508" s="59">
        <v>501.6</v>
      </c>
      <c r="P508" s="59">
        <v>473.55</v>
      </c>
      <c r="Q508" s="59">
        <f>Tabla20[[#This Row],[sbruto]]-SUM(Tabla20[[#This Row],[ISR]:[AFP]])-Tabla20[[#This Row],[sneto]]</f>
        <v>325</v>
      </c>
      <c r="R508" s="59">
        <v>15199.85</v>
      </c>
      <c r="S508" s="48" t="str">
        <f>_xlfn.XLOOKUP(Tabla20[[#This Row],[cedula]],TMODELO[Numero Documento],TMODELO[gen])</f>
        <v>M</v>
      </c>
      <c r="T508" s="49" t="str">
        <f>_xlfn.XLOOKUP(Tabla20[[#This Row],[cedula]],TMODELO[Numero Documento],TMODELO[Lugar Funciones Codigo])</f>
        <v>01.83.02.00.04</v>
      </c>
    </row>
    <row r="509" spans="1:20">
      <c r="A509" s="57" t="s">
        <v>3113</v>
      </c>
      <c r="B509" s="57" t="s">
        <v>3145</v>
      </c>
      <c r="C509" s="57" t="s">
        <v>3169</v>
      </c>
      <c r="D509" s="57" t="s">
        <v>2754</v>
      </c>
      <c r="E509" s="57" t="str">
        <f>_xlfn.XLOOKUP(Tabla20[[#This Row],[cedula]],TMODELO[Numero Documento],TMODELO[Empleado])</f>
        <v>ROSANGELA MARIA BENJAMIN UREÑA</v>
      </c>
      <c r="F509" s="57" t="s">
        <v>61</v>
      </c>
      <c r="G509" s="57" t="str">
        <f>_xlfn.XLOOKUP(Tabla20[[#This Row],[cedula]],TMODELO[Numero Documento],TMODELO[Lugar Funciones])</f>
        <v>CENTRO DE LA CULTURA NARCISO GONZALEZ</v>
      </c>
      <c r="H509" s="57" t="str">
        <f>_xlfn.XLOOKUP(Tabla20[[#This Row],[cedula]],TCARRERA[CEDULA],TCARRERA[CATEGORIA DEL SERVIDOR],"")</f>
        <v/>
      </c>
      <c r="I509" s="65"/>
      <c r="J509" s="41" t="str">
        <f>IF(Tabla20[[#This Row],[CARRERA]]&lt;&gt;"",Tabla20[[#This Row],[CARRERA]],IF(Tabla20[[#This Row],[Columna1]]&lt;&gt;"",Tabla20[[#This Row],[Columna1]],""))</f>
        <v/>
      </c>
      <c r="K509" s="55" t="str">
        <f>IF(Tabla20[[#This Row],[TIPO]]="Temporales",_xlfn.XLOOKUP(Tabla20[[#This Row],[NOMBRE Y APELLIDO]],TBLFECHAS[NOMBRE Y APELLIDO],TBLFECHAS[DESDE]),"")</f>
        <v/>
      </c>
      <c r="L509" s="55" t="str">
        <f>IF(Tabla20[[#This Row],[TIPO]]="Temporales",_xlfn.XLOOKUP(Tabla20[[#This Row],[NOMBRE Y APELLIDO]],TBLFECHAS[NOMBRE Y APELLIDO],TBLFECHAS[HASTA]),"")</f>
        <v/>
      </c>
      <c r="M509" s="58">
        <v>16500</v>
      </c>
      <c r="N509" s="63">
        <v>0</v>
      </c>
      <c r="O509" s="59">
        <v>501.6</v>
      </c>
      <c r="P509" s="59">
        <v>473.55</v>
      </c>
      <c r="Q509" s="59">
        <f>Tabla20[[#This Row],[sbruto]]-SUM(Tabla20[[#This Row],[ISR]:[AFP]])-Tabla20[[#This Row],[sneto]]</f>
        <v>5260.3000000000011</v>
      </c>
      <c r="R509" s="59">
        <v>10264.549999999999</v>
      </c>
      <c r="S509" s="49" t="str">
        <f>_xlfn.XLOOKUP(Tabla20[[#This Row],[cedula]],TMODELO[Numero Documento],TMODELO[gen])</f>
        <v>F</v>
      </c>
      <c r="T509" s="49" t="str">
        <f>_xlfn.XLOOKUP(Tabla20[[#This Row],[cedula]],TMODELO[Numero Documento],TMODELO[Lugar Funciones Codigo])</f>
        <v>01.83.02.00.04</v>
      </c>
    </row>
    <row r="510" spans="1:20">
      <c r="A510" s="57" t="s">
        <v>3113</v>
      </c>
      <c r="B510" s="57" t="s">
        <v>3145</v>
      </c>
      <c r="C510" s="57" t="s">
        <v>3169</v>
      </c>
      <c r="D510" s="57" t="s">
        <v>2595</v>
      </c>
      <c r="E510" s="57" t="str">
        <f>_xlfn.XLOOKUP(Tabla20[[#This Row],[cedula]],TMODELO[Numero Documento],TMODELO[Empleado])</f>
        <v>ALBA RUBI BOBADILLA CABRERA</v>
      </c>
      <c r="F510" s="57" t="s">
        <v>55</v>
      </c>
      <c r="G510" s="57" t="str">
        <f>_xlfn.XLOOKUP(Tabla20[[#This Row],[cedula]],TMODELO[Numero Documento],TMODELO[Lugar Funciones])</f>
        <v>CENTRO DE LA CULTURA NARCISO GONZALEZ</v>
      </c>
      <c r="H510" s="57" t="str">
        <f>_xlfn.XLOOKUP(Tabla20[[#This Row],[cedula]],TCARRERA[CEDULA],TCARRERA[CATEGORIA DEL SERVIDOR],"")</f>
        <v/>
      </c>
      <c r="I510" s="65"/>
      <c r="J510" s="41" t="str">
        <f>IF(Tabla20[[#This Row],[CARRERA]]&lt;&gt;"",Tabla20[[#This Row],[CARRERA]],IF(Tabla20[[#This Row],[Columna1]]&lt;&gt;"",Tabla20[[#This Row],[Columna1]],""))</f>
        <v/>
      </c>
      <c r="K510" s="55" t="str">
        <f>IF(Tabla20[[#This Row],[TIPO]]="Temporales",_xlfn.XLOOKUP(Tabla20[[#This Row],[NOMBRE Y APELLIDO]],TBLFECHAS[NOMBRE Y APELLIDO],TBLFECHAS[DESDE]),"")</f>
        <v/>
      </c>
      <c r="L510" s="55" t="str">
        <f>IF(Tabla20[[#This Row],[TIPO]]="Temporales",_xlfn.XLOOKUP(Tabla20[[#This Row],[NOMBRE Y APELLIDO]],TBLFECHAS[NOMBRE Y APELLIDO],TBLFECHAS[HASTA]),"")</f>
        <v/>
      </c>
      <c r="M510" s="58">
        <v>16500</v>
      </c>
      <c r="N510" s="62">
        <v>0</v>
      </c>
      <c r="O510" s="59">
        <v>501.6</v>
      </c>
      <c r="P510" s="59">
        <v>473.55</v>
      </c>
      <c r="Q510" s="59">
        <f>Tabla20[[#This Row],[sbruto]]-SUM(Tabla20[[#This Row],[ISR]:[AFP]])-Tabla20[[#This Row],[sneto]]</f>
        <v>4071</v>
      </c>
      <c r="R510" s="59">
        <v>11453.85</v>
      </c>
      <c r="S510" s="45" t="str">
        <f>_xlfn.XLOOKUP(Tabla20[[#This Row],[cedula]],TMODELO[Numero Documento],TMODELO[gen])</f>
        <v>F</v>
      </c>
      <c r="T510" s="49" t="str">
        <f>_xlfn.XLOOKUP(Tabla20[[#This Row],[cedula]],TMODELO[Numero Documento],TMODELO[Lugar Funciones Codigo])</f>
        <v>01.83.02.00.04</v>
      </c>
    </row>
    <row r="511" spans="1:20">
      <c r="A511" s="57" t="s">
        <v>3113</v>
      </c>
      <c r="B511" s="57" t="s">
        <v>3145</v>
      </c>
      <c r="C511" s="57" t="s">
        <v>3169</v>
      </c>
      <c r="D511" s="57" t="s">
        <v>2756</v>
      </c>
      <c r="E511" s="57" t="str">
        <f>_xlfn.XLOOKUP(Tabla20[[#This Row],[cedula]],TMODELO[Numero Documento],TMODELO[Empleado])</f>
        <v>RUBEN ALBERTO VASQUEZ DIAZ</v>
      </c>
      <c r="F511" s="57" t="s">
        <v>100</v>
      </c>
      <c r="G511" s="57" t="str">
        <f>_xlfn.XLOOKUP(Tabla20[[#This Row],[cedula]],TMODELO[Numero Documento],TMODELO[Lugar Funciones])</f>
        <v>CENTRO DE LA CULTURA NARCISO GONZALEZ</v>
      </c>
      <c r="H511" s="57" t="str">
        <f>_xlfn.XLOOKUP(Tabla20[[#This Row],[cedula]],TCARRERA[CEDULA],TCARRERA[CATEGORIA DEL SERVIDOR],"")</f>
        <v/>
      </c>
      <c r="I511" s="65"/>
      <c r="J511" s="41" t="str">
        <f>IF(Tabla20[[#This Row],[CARRERA]]&lt;&gt;"",Tabla20[[#This Row],[CARRERA]],IF(Tabla20[[#This Row],[Columna1]]&lt;&gt;"",Tabla20[[#This Row],[Columna1]],""))</f>
        <v/>
      </c>
      <c r="K511" s="55" t="str">
        <f>IF(Tabla20[[#This Row],[TIPO]]="Temporales",_xlfn.XLOOKUP(Tabla20[[#This Row],[NOMBRE Y APELLIDO]],TBLFECHAS[NOMBRE Y APELLIDO],TBLFECHAS[DESDE]),"")</f>
        <v/>
      </c>
      <c r="L511" s="55" t="str">
        <f>IF(Tabla20[[#This Row],[TIPO]]="Temporales",_xlfn.XLOOKUP(Tabla20[[#This Row],[NOMBRE Y APELLIDO]],TBLFECHAS[NOMBRE Y APELLIDO],TBLFECHAS[HASTA]),"")</f>
        <v/>
      </c>
      <c r="M511" s="58">
        <v>13771.77</v>
      </c>
      <c r="N511" s="60">
        <v>0</v>
      </c>
      <c r="O511" s="59">
        <v>418.66</v>
      </c>
      <c r="P511" s="59">
        <v>395.25</v>
      </c>
      <c r="Q511" s="59">
        <f>Tabla20[[#This Row],[sbruto]]-SUM(Tabla20[[#This Row],[ISR]:[AFP]])-Tabla20[[#This Row],[sneto]]</f>
        <v>25</v>
      </c>
      <c r="R511" s="59">
        <v>12932.86</v>
      </c>
      <c r="S511" s="45" t="str">
        <f>_xlfn.XLOOKUP(Tabla20[[#This Row],[cedula]],TMODELO[Numero Documento],TMODELO[gen])</f>
        <v>M</v>
      </c>
      <c r="T511" s="49" t="str">
        <f>_xlfn.XLOOKUP(Tabla20[[#This Row],[cedula]],TMODELO[Numero Documento],TMODELO[Lugar Funciones Codigo])</f>
        <v>01.83.02.00.04</v>
      </c>
    </row>
    <row r="512" spans="1:20">
      <c r="A512" s="57" t="s">
        <v>3113</v>
      </c>
      <c r="B512" s="57" t="s">
        <v>3145</v>
      </c>
      <c r="C512" s="57" t="s">
        <v>3169</v>
      </c>
      <c r="D512" s="57" t="s">
        <v>2748</v>
      </c>
      <c r="E512" s="57" t="str">
        <f>_xlfn.XLOOKUP(Tabla20[[#This Row],[cedula]],TMODELO[Numero Documento],TMODELO[Empleado])</f>
        <v>RAMONA ELVIRA MATEO</v>
      </c>
      <c r="F512" s="57" t="s">
        <v>8</v>
      </c>
      <c r="G512" s="57" t="str">
        <f>_xlfn.XLOOKUP(Tabla20[[#This Row],[cedula]],TMODELO[Numero Documento],TMODELO[Lugar Funciones])</f>
        <v>CENTRO DE LA CULTURA NARCISO GONZALEZ</v>
      </c>
      <c r="H512" s="57" t="str">
        <f>_xlfn.XLOOKUP(Tabla20[[#This Row],[cedula]],TCARRERA[CEDULA],TCARRERA[CATEGORIA DEL SERVIDOR],"")</f>
        <v/>
      </c>
      <c r="I512" s="65"/>
      <c r="J512" s="41" t="str">
        <f>IF(Tabla20[[#This Row],[CARRERA]]&lt;&gt;"",Tabla20[[#This Row],[CARRERA]],IF(Tabla20[[#This Row],[Columna1]]&lt;&gt;"",Tabla20[[#This Row],[Columna1]],""))</f>
        <v/>
      </c>
      <c r="K512" s="55" t="str">
        <f>IF(Tabla20[[#This Row],[TIPO]]="Temporales",_xlfn.XLOOKUP(Tabla20[[#This Row],[NOMBRE Y APELLIDO]],TBLFECHAS[NOMBRE Y APELLIDO],TBLFECHAS[DESDE]),"")</f>
        <v/>
      </c>
      <c r="L512" s="55" t="str">
        <f>IF(Tabla20[[#This Row],[TIPO]]="Temporales",_xlfn.XLOOKUP(Tabla20[[#This Row],[NOMBRE Y APELLIDO]],TBLFECHAS[NOMBRE Y APELLIDO],TBLFECHAS[HASTA]),"")</f>
        <v/>
      </c>
      <c r="M512" s="58">
        <v>11000</v>
      </c>
      <c r="N512" s="59">
        <v>0</v>
      </c>
      <c r="O512" s="59">
        <v>334.4</v>
      </c>
      <c r="P512" s="59">
        <v>315.7</v>
      </c>
      <c r="Q512" s="59">
        <f>Tabla20[[#This Row],[sbruto]]-SUM(Tabla20[[#This Row],[ISR]:[AFP]])-Tabla20[[#This Row],[sneto]]</f>
        <v>7268.84</v>
      </c>
      <c r="R512" s="59">
        <v>3081.06</v>
      </c>
      <c r="S512" s="49" t="str">
        <f>_xlfn.XLOOKUP(Tabla20[[#This Row],[cedula]],TMODELO[Numero Documento],TMODELO[gen])</f>
        <v>F</v>
      </c>
      <c r="T512" s="49" t="str">
        <f>_xlfn.XLOOKUP(Tabla20[[#This Row],[cedula]],TMODELO[Numero Documento],TMODELO[Lugar Funciones Codigo])</f>
        <v>01.83.02.00.04</v>
      </c>
    </row>
    <row r="513" spans="1:20">
      <c r="A513" s="57" t="s">
        <v>3113</v>
      </c>
      <c r="B513" s="57" t="s">
        <v>3145</v>
      </c>
      <c r="C513" s="57" t="s">
        <v>3169</v>
      </c>
      <c r="D513" s="57" t="s">
        <v>2658</v>
      </c>
      <c r="E513" s="57" t="str">
        <f>_xlfn.XLOOKUP(Tabla20[[#This Row],[cedula]],TMODELO[Numero Documento],TMODELO[Empleado])</f>
        <v>FRANCISCA JOSEFINA DIAZ</v>
      </c>
      <c r="F513" s="57" t="s">
        <v>8</v>
      </c>
      <c r="G513" s="57" t="str">
        <f>_xlfn.XLOOKUP(Tabla20[[#This Row],[cedula]],TMODELO[Numero Documento],TMODELO[Lugar Funciones])</f>
        <v>CENTRO DE LA CULTURA NARCISO GONZALEZ</v>
      </c>
      <c r="H513" s="57" t="str">
        <f>_xlfn.XLOOKUP(Tabla20[[#This Row],[cedula]],TCARRERA[CEDULA],TCARRERA[CATEGORIA DEL SERVIDOR],"")</f>
        <v/>
      </c>
      <c r="I513" s="65"/>
      <c r="J513" s="41" t="str">
        <f>IF(Tabla20[[#This Row],[CARRERA]]&lt;&gt;"",Tabla20[[#This Row],[CARRERA]],IF(Tabla20[[#This Row],[Columna1]]&lt;&gt;"",Tabla20[[#This Row],[Columna1]],""))</f>
        <v/>
      </c>
      <c r="K513" s="55" t="str">
        <f>IF(Tabla20[[#This Row],[TIPO]]="Temporales",_xlfn.XLOOKUP(Tabla20[[#This Row],[NOMBRE Y APELLIDO]],TBLFECHAS[NOMBRE Y APELLIDO],TBLFECHAS[DESDE]),"")</f>
        <v/>
      </c>
      <c r="L513" s="55" t="str">
        <f>IF(Tabla20[[#This Row],[TIPO]]="Temporales",_xlfn.XLOOKUP(Tabla20[[#This Row],[NOMBRE Y APELLIDO]],TBLFECHAS[NOMBRE Y APELLIDO],TBLFECHAS[HASTA]),"")</f>
        <v/>
      </c>
      <c r="M513" s="58">
        <v>11000</v>
      </c>
      <c r="N513" s="63">
        <v>0</v>
      </c>
      <c r="O513" s="59">
        <v>334.4</v>
      </c>
      <c r="P513" s="59">
        <v>315.7</v>
      </c>
      <c r="Q513" s="59">
        <f>Tabla20[[#This Row],[sbruto]]-SUM(Tabla20[[#This Row],[ISR]:[AFP]])-Tabla20[[#This Row],[sneto]]</f>
        <v>3930.8399999999992</v>
      </c>
      <c r="R513" s="59">
        <v>6419.06</v>
      </c>
      <c r="S513" s="45" t="str">
        <f>_xlfn.XLOOKUP(Tabla20[[#This Row],[cedula]],TMODELO[Numero Documento],TMODELO[gen])</f>
        <v>F</v>
      </c>
      <c r="T513" s="49" t="str">
        <f>_xlfn.XLOOKUP(Tabla20[[#This Row],[cedula]],TMODELO[Numero Documento],TMODELO[Lugar Funciones Codigo])</f>
        <v>01.83.02.00.04</v>
      </c>
    </row>
    <row r="514" spans="1:20">
      <c r="A514" s="57" t="s">
        <v>3113</v>
      </c>
      <c r="B514" s="57" t="s">
        <v>3145</v>
      </c>
      <c r="C514" s="57" t="s">
        <v>3169</v>
      </c>
      <c r="D514" s="57" t="s">
        <v>2749</v>
      </c>
      <c r="E514" s="57" t="str">
        <f>_xlfn.XLOOKUP(Tabla20[[#This Row],[cedula]],TMODELO[Numero Documento],TMODELO[Empleado])</f>
        <v>RANDY CUSTODIO BRITO</v>
      </c>
      <c r="F514" s="57" t="s">
        <v>60</v>
      </c>
      <c r="G514" s="57" t="str">
        <f>_xlfn.XLOOKUP(Tabla20[[#This Row],[cedula]],TMODELO[Numero Documento],TMODELO[Lugar Funciones])</f>
        <v>CENTRO CULTURAL DE AZUA</v>
      </c>
      <c r="H514" s="57" t="str">
        <f>_xlfn.XLOOKUP(Tabla20[[#This Row],[cedula]],TCARRERA[CEDULA],TCARRERA[CATEGORIA DEL SERVIDOR],"")</f>
        <v/>
      </c>
      <c r="I514" s="65"/>
      <c r="J514" s="41" t="str">
        <f>IF(Tabla20[[#This Row],[CARRERA]]&lt;&gt;"",Tabla20[[#This Row],[CARRERA]],IF(Tabla20[[#This Row],[Columna1]]&lt;&gt;"",Tabla20[[#This Row],[Columna1]],""))</f>
        <v/>
      </c>
      <c r="K514" s="55" t="str">
        <f>IF(Tabla20[[#This Row],[TIPO]]="Temporales",_xlfn.XLOOKUP(Tabla20[[#This Row],[NOMBRE Y APELLIDO]],TBLFECHAS[NOMBRE Y APELLIDO],TBLFECHAS[DESDE]),"")</f>
        <v/>
      </c>
      <c r="L514" s="55" t="str">
        <f>IF(Tabla20[[#This Row],[TIPO]]="Temporales",_xlfn.XLOOKUP(Tabla20[[#This Row],[NOMBRE Y APELLIDO]],TBLFECHAS[NOMBRE Y APELLIDO],TBLFECHAS[HASTA]),"")</f>
        <v/>
      </c>
      <c r="M514" s="58">
        <v>100000</v>
      </c>
      <c r="N514" s="61">
        <v>11767.84</v>
      </c>
      <c r="O514" s="59">
        <v>3040</v>
      </c>
      <c r="P514" s="59">
        <v>2870</v>
      </c>
      <c r="Q514" s="59">
        <f>Tabla20[[#This Row],[sbruto]]-SUM(Tabla20[[#This Row],[ISR]:[AFP]])-Tabla20[[#This Row],[sneto]]</f>
        <v>10921.12000000001</v>
      </c>
      <c r="R514" s="59">
        <v>71401.039999999994</v>
      </c>
      <c r="S514" s="49" t="str">
        <f>_xlfn.XLOOKUP(Tabla20[[#This Row],[cedula]],TMODELO[Numero Documento],TMODELO[gen])</f>
        <v>M</v>
      </c>
      <c r="T514" s="49" t="str">
        <f>_xlfn.XLOOKUP(Tabla20[[#This Row],[cedula]],TMODELO[Numero Documento],TMODELO[Lugar Funciones Codigo])</f>
        <v>01.83.02.00.05</v>
      </c>
    </row>
    <row r="515" spans="1:20">
      <c r="A515" s="57" t="s">
        <v>3113</v>
      </c>
      <c r="B515" s="57" t="s">
        <v>3145</v>
      </c>
      <c r="C515" s="57" t="s">
        <v>3169</v>
      </c>
      <c r="D515" s="57" t="s">
        <v>2637</v>
      </c>
      <c r="E515" s="57" t="str">
        <f>_xlfn.XLOOKUP(Tabla20[[#This Row],[cedula]],TMODELO[Numero Documento],TMODELO[Empleado])</f>
        <v>ELIANNA NOEMI ALCANTARA SANCHEZ</v>
      </c>
      <c r="F515" s="57" t="s">
        <v>10</v>
      </c>
      <c r="G515" s="57" t="str">
        <f>_xlfn.XLOOKUP(Tabla20[[#This Row],[cedula]],TMODELO[Numero Documento],TMODELO[Lugar Funciones])</f>
        <v>CENTRO CULTURAL SAN JUAN DE LA MAGUANA</v>
      </c>
      <c r="H515" s="57" t="str">
        <f>_xlfn.XLOOKUP(Tabla20[[#This Row],[cedula]],TCARRERA[CEDULA],TCARRERA[CATEGORIA DEL SERVIDOR],"")</f>
        <v/>
      </c>
      <c r="I515" s="65"/>
      <c r="J515" s="41" t="str">
        <f>IF(Tabla20[[#This Row],[CARRERA]]&lt;&gt;"",Tabla20[[#This Row],[CARRERA]],IF(Tabla20[[#This Row],[Columna1]]&lt;&gt;"",Tabla20[[#This Row],[Columna1]],""))</f>
        <v/>
      </c>
      <c r="K515" s="55" t="str">
        <f>IF(Tabla20[[#This Row],[TIPO]]="Temporales",_xlfn.XLOOKUP(Tabla20[[#This Row],[NOMBRE Y APELLIDO]],TBLFECHAS[NOMBRE Y APELLIDO],TBLFECHAS[DESDE]),"")</f>
        <v/>
      </c>
      <c r="L515" s="55" t="str">
        <f>IF(Tabla20[[#This Row],[TIPO]]="Temporales",_xlfn.XLOOKUP(Tabla20[[#This Row],[NOMBRE Y APELLIDO]],TBLFECHAS[NOMBRE Y APELLIDO],TBLFECHAS[HASTA]),"")</f>
        <v/>
      </c>
      <c r="M515" s="58">
        <v>25000</v>
      </c>
      <c r="N515" s="63">
        <v>0</v>
      </c>
      <c r="O515" s="59">
        <v>760</v>
      </c>
      <c r="P515" s="59">
        <v>717.5</v>
      </c>
      <c r="Q515" s="59">
        <f>Tabla20[[#This Row],[sbruto]]-SUM(Tabla20[[#This Row],[ISR]:[AFP]])-Tabla20[[#This Row],[sneto]]</f>
        <v>1375.119999999999</v>
      </c>
      <c r="R515" s="59">
        <v>22147.38</v>
      </c>
      <c r="S515" s="45" t="str">
        <f>_xlfn.XLOOKUP(Tabla20[[#This Row],[cedula]],TMODELO[Numero Documento],TMODELO[gen])</f>
        <v>F</v>
      </c>
      <c r="T515" s="49" t="str">
        <f>_xlfn.XLOOKUP(Tabla20[[#This Row],[cedula]],TMODELO[Numero Documento],TMODELO[Lugar Funciones Codigo])</f>
        <v>01.83.02.00.06</v>
      </c>
    </row>
    <row r="516" spans="1:20">
      <c r="A516" s="57" t="s">
        <v>3113</v>
      </c>
      <c r="B516" s="57" t="s">
        <v>3145</v>
      </c>
      <c r="C516" s="57" t="s">
        <v>3169</v>
      </c>
      <c r="D516" s="57" t="s">
        <v>2745</v>
      </c>
      <c r="E516" s="57" t="str">
        <f>_xlfn.XLOOKUP(Tabla20[[#This Row],[cedula]],TMODELO[Numero Documento],TMODELO[Empleado])</f>
        <v>RAFAEL JIMENEZ</v>
      </c>
      <c r="F516" s="57" t="s">
        <v>8</v>
      </c>
      <c r="G516" s="57" t="str">
        <f>_xlfn.XLOOKUP(Tabla20[[#This Row],[cedula]],TMODELO[Numero Documento],TMODELO[Lugar Funciones])</f>
        <v>CENTRO CULTURAL SAN JUAN DE LA MAGUANA</v>
      </c>
      <c r="H516" s="57" t="str">
        <f>_xlfn.XLOOKUP(Tabla20[[#This Row],[cedula]],TCARRERA[CEDULA],TCARRERA[CATEGORIA DEL SERVIDOR],"")</f>
        <v/>
      </c>
      <c r="I516" s="65"/>
      <c r="J516" s="41" t="str">
        <f>IF(Tabla20[[#This Row],[CARRERA]]&lt;&gt;"",Tabla20[[#This Row],[CARRERA]],IF(Tabla20[[#This Row],[Columna1]]&lt;&gt;"",Tabla20[[#This Row],[Columna1]],""))</f>
        <v/>
      </c>
      <c r="K516" s="55" t="str">
        <f>IF(Tabla20[[#This Row],[TIPO]]="Temporales",_xlfn.XLOOKUP(Tabla20[[#This Row],[NOMBRE Y APELLIDO]],TBLFECHAS[NOMBRE Y APELLIDO],TBLFECHAS[DESDE]),"")</f>
        <v/>
      </c>
      <c r="L516" s="55" t="str">
        <f>IF(Tabla20[[#This Row],[TIPO]]="Temporales",_xlfn.XLOOKUP(Tabla20[[#This Row],[NOMBRE Y APELLIDO]],TBLFECHAS[NOMBRE Y APELLIDO],TBLFECHAS[HASTA]),"")</f>
        <v/>
      </c>
      <c r="M516" s="58">
        <v>10000</v>
      </c>
      <c r="N516" s="63">
        <v>0</v>
      </c>
      <c r="O516" s="59">
        <v>304</v>
      </c>
      <c r="P516" s="59">
        <v>287</v>
      </c>
      <c r="Q516" s="59">
        <f>Tabla20[[#This Row],[sbruto]]-SUM(Tabla20[[#This Row],[ISR]:[AFP]])-Tabla20[[#This Row],[sneto]]</f>
        <v>25</v>
      </c>
      <c r="R516" s="59">
        <v>9384</v>
      </c>
      <c r="S516" s="45" t="str">
        <f>_xlfn.XLOOKUP(Tabla20[[#This Row],[cedula]],TMODELO[Numero Documento],TMODELO[gen])</f>
        <v>M</v>
      </c>
      <c r="T516" s="49" t="str">
        <f>_xlfn.XLOOKUP(Tabla20[[#This Row],[cedula]],TMODELO[Numero Documento],TMODELO[Lugar Funciones Codigo])</f>
        <v>01.83.02.00.06</v>
      </c>
    </row>
    <row r="517" spans="1:20">
      <c r="A517" s="57" t="s">
        <v>3113</v>
      </c>
      <c r="B517" s="57" t="s">
        <v>3145</v>
      </c>
      <c r="C517" s="57" t="s">
        <v>3169</v>
      </c>
      <c r="D517" s="57" t="s">
        <v>2715</v>
      </c>
      <c r="E517" s="57" t="str">
        <f>_xlfn.XLOOKUP(Tabla20[[#This Row],[cedula]],TMODELO[Numero Documento],TMODELO[Empleado])</f>
        <v>LEONALDO TAPIA DE LA ROSA</v>
      </c>
      <c r="F517" s="57" t="s">
        <v>130</v>
      </c>
      <c r="G517" s="57" t="str">
        <f>_xlfn.XLOOKUP(Tabla20[[#This Row],[cedula]],TMODELO[Numero Documento],TMODELO[Lugar Funciones])</f>
        <v>CENTRO CULTURAL SAN JUAN DE LA MAGUANA</v>
      </c>
      <c r="H517" s="57" t="str">
        <f>_xlfn.XLOOKUP(Tabla20[[#This Row],[cedula]],TCARRERA[CEDULA],TCARRERA[CATEGORIA DEL SERVIDOR],"")</f>
        <v/>
      </c>
      <c r="I517" s="65"/>
      <c r="J517" s="41" t="str">
        <f>IF(Tabla20[[#This Row],[CARRERA]]&lt;&gt;"",Tabla20[[#This Row],[CARRERA]],IF(Tabla20[[#This Row],[Columna1]]&lt;&gt;"",Tabla20[[#This Row],[Columna1]],""))</f>
        <v/>
      </c>
      <c r="K517" s="55" t="str">
        <f>IF(Tabla20[[#This Row],[TIPO]]="Temporales",_xlfn.XLOOKUP(Tabla20[[#This Row],[NOMBRE Y APELLIDO]],TBLFECHAS[NOMBRE Y APELLIDO],TBLFECHAS[DESDE]),"")</f>
        <v/>
      </c>
      <c r="L517" s="55" t="str">
        <f>IF(Tabla20[[#This Row],[TIPO]]="Temporales",_xlfn.XLOOKUP(Tabla20[[#This Row],[NOMBRE Y APELLIDO]],TBLFECHAS[NOMBRE Y APELLIDO],TBLFECHAS[HASTA]),"")</f>
        <v/>
      </c>
      <c r="M517" s="58">
        <v>10000</v>
      </c>
      <c r="N517" s="63">
        <v>0</v>
      </c>
      <c r="O517" s="59">
        <v>304</v>
      </c>
      <c r="P517" s="59">
        <v>287</v>
      </c>
      <c r="Q517" s="59">
        <f>Tabla20[[#This Row],[sbruto]]-SUM(Tabla20[[#This Row],[ISR]:[AFP]])-Tabla20[[#This Row],[sneto]]</f>
        <v>25</v>
      </c>
      <c r="R517" s="59">
        <v>9384</v>
      </c>
      <c r="S517" s="45" t="str">
        <f>_xlfn.XLOOKUP(Tabla20[[#This Row],[cedula]],TMODELO[Numero Documento],TMODELO[gen])</f>
        <v>M</v>
      </c>
      <c r="T517" s="49" t="str">
        <f>_xlfn.XLOOKUP(Tabla20[[#This Row],[cedula]],TMODELO[Numero Documento],TMODELO[Lugar Funciones Codigo])</f>
        <v>01.83.02.00.06</v>
      </c>
    </row>
    <row r="518" spans="1:20">
      <c r="A518" s="57" t="s">
        <v>3113</v>
      </c>
      <c r="B518" s="57" t="s">
        <v>3145</v>
      </c>
      <c r="C518" s="57" t="s">
        <v>3169</v>
      </c>
      <c r="D518" s="57" t="s">
        <v>2751</v>
      </c>
      <c r="E518" s="57" t="str">
        <f>_xlfn.XLOOKUP(Tabla20[[#This Row],[cedula]],TMODELO[Numero Documento],TMODELO[Empleado])</f>
        <v>RIGOBERTO UBRI PEREZ</v>
      </c>
      <c r="F518" s="57" t="s">
        <v>15</v>
      </c>
      <c r="G518" s="57" t="str">
        <f>_xlfn.XLOOKUP(Tabla20[[#This Row],[cedula]],TMODELO[Numero Documento],TMODELO[Lugar Funciones])</f>
        <v>CENTRO CULTURAL DE ELIAS PIÑA</v>
      </c>
      <c r="H518" s="57" t="str">
        <f>_xlfn.XLOOKUP(Tabla20[[#This Row],[cedula]],TCARRERA[CEDULA],TCARRERA[CATEGORIA DEL SERVIDOR],"")</f>
        <v/>
      </c>
      <c r="I518" s="65"/>
      <c r="J518" s="41" t="str">
        <f>IF(Tabla20[[#This Row],[CARRERA]]&lt;&gt;"",Tabla20[[#This Row],[CARRERA]],IF(Tabla20[[#This Row],[Columna1]]&lt;&gt;"",Tabla20[[#This Row],[Columna1]],""))</f>
        <v/>
      </c>
      <c r="K518" s="55" t="str">
        <f>IF(Tabla20[[#This Row],[TIPO]]="Temporales",_xlfn.XLOOKUP(Tabla20[[#This Row],[NOMBRE Y APELLIDO]],TBLFECHAS[NOMBRE Y APELLIDO],TBLFECHAS[DESDE]),"")</f>
        <v/>
      </c>
      <c r="L518" s="55" t="str">
        <f>IF(Tabla20[[#This Row],[TIPO]]="Temporales",_xlfn.XLOOKUP(Tabla20[[#This Row],[NOMBRE Y APELLIDO]],TBLFECHAS[NOMBRE Y APELLIDO],TBLFECHAS[HASTA]),"")</f>
        <v/>
      </c>
      <c r="M518" s="58">
        <v>11000</v>
      </c>
      <c r="N518" s="63">
        <v>0</v>
      </c>
      <c r="O518" s="59">
        <v>334.4</v>
      </c>
      <c r="P518" s="59">
        <v>315.7</v>
      </c>
      <c r="Q518" s="59">
        <f>Tabla20[[#This Row],[sbruto]]-SUM(Tabla20[[#This Row],[ISR]:[AFP]])-Tabla20[[#This Row],[sneto]]</f>
        <v>25</v>
      </c>
      <c r="R518" s="59">
        <v>10324.9</v>
      </c>
      <c r="S518" s="45" t="str">
        <f>_xlfn.XLOOKUP(Tabla20[[#This Row],[cedula]],TMODELO[Numero Documento],TMODELO[gen])</f>
        <v>M</v>
      </c>
      <c r="T518" s="49" t="str">
        <f>_xlfn.XLOOKUP(Tabla20[[#This Row],[cedula]],TMODELO[Numero Documento],TMODELO[Lugar Funciones Codigo])</f>
        <v>01.83.02.00.07</v>
      </c>
    </row>
    <row r="519" spans="1:20">
      <c r="A519" s="57" t="s">
        <v>3113</v>
      </c>
      <c r="B519" s="57" t="s">
        <v>3145</v>
      </c>
      <c r="C519" s="57" t="s">
        <v>3169</v>
      </c>
      <c r="D519" s="57" t="s">
        <v>2655</v>
      </c>
      <c r="E519" s="57" t="str">
        <f>_xlfn.XLOOKUP(Tabla20[[#This Row],[cedula]],TMODELO[Numero Documento],TMODELO[Empleado])</f>
        <v>FLERIDA UBRI ARIAS</v>
      </c>
      <c r="F519" s="57" t="s">
        <v>8</v>
      </c>
      <c r="G519" s="57" t="str">
        <f>_xlfn.XLOOKUP(Tabla20[[#This Row],[cedula]],TMODELO[Numero Documento],TMODELO[Lugar Funciones])</f>
        <v>CENTRO CULTURAL DE ELIAS PIÑA</v>
      </c>
      <c r="H519" s="57" t="str">
        <f>_xlfn.XLOOKUP(Tabla20[[#This Row],[cedula]],TCARRERA[CEDULA],TCARRERA[CATEGORIA DEL SERVIDOR],"")</f>
        <v/>
      </c>
      <c r="I519" s="65"/>
      <c r="J519" s="41" t="str">
        <f>IF(Tabla20[[#This Row],[CARRERA]]&lt;&gt;"",Tabla20[[#This Row],[CARRERA]],IF(Tabla20[[#This Row],[Columna1]]&lt;&gt;"",Tabla20[[#This Row],[Columna1]],""))</f>
        <v/>
      </c>
      <c r="K519" s="55" t="str">
        <f>IF(Tabla20[[#This Row],[TIPO]]="Temporales",_xlfn.XLOOKUP(Tabla20[[#This Row],[NOMBRE Y APELLIDO]],TBLFECHAS[NOMBRE Y APELLIDO],TBLFECHAS[DESDE]),"")</f>
        <v/>
      </c>
      <c r="L519" s="55" t="str">
        <f>IF(Tabla20[[#This Row],[TIPO]]="Temporales",_xlfn.XLOOKUP(Tabla20[[#This Row],[NOMBRE Y APELLIDO]],TBLFECHAS[NOMBRE Y APELLIDO],TBLFECHAS[HASTA]),"")</f>
        <v/>
      </c>
      <c r="M519" s="58">
        <v>10000</v>
      </c>
      <c r="N519" s="63">
        <v>0</v>
      </c>
      <c r="O519" s="59">
        <v>304</v>
      </c>
      <c r="P519" s="59">
        <v>287</v>
      </c>
      <c r="Q519" s="59">
        <f>Tabla20[[#This Row],[sbruto]]-SUM(Tabla20[[#This Row],[ISR]:[AFP]])-Tabla20[[#This Row],[sneto]]</f>
        <v>325</v>
      </c>
      <c r="R519" s="59">
        <v>9084</v>
      </c>
      <c r="S519" s="45" t="str">
        <f>_xlfn.XLOOKUP(Tabla20[[#This Row],[cedula]],TMODELO[Numero Documento],TMODELO[gen])</f>
        <v>F</v>
      </c>
      <c r="T519" s="49" t="str">
        <f>_xlfn.XLOOKUP(Tabla20[[#This Row],[cedula]],TMODELO[Numero Documento],TMODELO[Lugar Funciones Codigo])</f>
        <v>01.83.02.00.07</v>
      </c>
    </row>
    <row r="520" spans="1:20">
      <c r="A520" s="57" t="s">
        <v>3113</v>
      </c>
      <c r="B520" s="57" t="s">
        <v>3145</v>
      </c>
      <c r="C520" s="57" t="s">
        <v>3169</v>
      </c>
      <c r="D520" s="57" t="s">
        <v>2772</v>
      </c>
      <c r="E520" s="57" t="str">
        <f>_xlfn.XLOOKUP(Tabla20[[#This Row],[cedula]],TMODELO[Numero Documento],TMODELO[Empleado])</f>
        <v>WILBER ANTONIO MONTERO RAMIREZ</v>
      </c>
      <c r="F520" s="57" t="s">
        <v>17</v>
      </c>
      <c r="G520" s="57" t="str">
        <f>_xlfn.XLOOKUP(Tabla20[[#This Row],[cedula]],TMODELO[Numero Documento],TMODELO[Lugar Funciones])</f>
        <v>CENTRO CULTURAL DE ELIAS PIÑA</v>
      </c>
      <c r="H520" s="57" t="str">
        <f>_xlfn.XLOOKUP(Tabla20[[#This Row],[cedula]],TCARRERA[CEDULA],TCARRERA[CATEGORIA DEL SERVIDOR],"")</f>
        <v/>
      </c>
      <c r="I520" s="65"/>
      <c r="J520" s="41" t="str">
        <f>IF(Tabla20[[#This Row],[CARRERA]]&lt;&gt;"",Tabla20[[#This Row],[CARRERA]],IF(Tabla20[[#This Row],[Columna1]]&lt;&gt;"",Tabla20[[#This Row],[Columna1]],""))</f>
        <v/>
      </c>
      <c r="K520" s="55" t="str">
        <f>IF(Tabla20[[#This Row],[TIPO]]="Temporales",_xlfn.XLOOKUP(Tabla20[[#This Row],[NOMBRE Y APELLIDO]],TBLFECHAS[NOMBRE Y APELLIDO],TBLFECHAS[DESDE]),"")</f>
        <v/>
      </c>
      <c r="L520" s="55" t="str">
        <f>IF(Tabla20[[#This Row],[TIPO]]="Temporales",_xlfn.XLOOKUP(Tabla20[[#This Row],[NOMBRE Y APELLIDO]],TBLFECHAS[NOMBRE Y APELLIDO],TBLFECHAS[HASTA]),"")</f>
        <v/>
      </c>
      <c r="M520" s="58">
        <v>10000</v>
      </c>
      <c r="N520" s="62">
        <v>0</v>
      </c>
      <c r="O520" s="59">
        <v>304</v>
      </c>
      <c r="P520" s="59">
        <v>287</v>
      </c>
      <c r="Q520" s="59">
        <f>Tabla20[[#This Row],[sbruto]]-SUM(Tabla20[[#This Row],[ISR]:[AFP]])-Tabla20[[#This Row],[sneto]]</f>
        <v>25</v>
      </c>
      <c r="R520" s="59">
        <v>9384</v>
      </c>
      <c r="S520" s="45" t="str">
        <f>_xlfn.XLOOKUP(Tabla20[[#This Row],[cedula]],TMODELO[Numero Documento],TMODELO[gen])</f>
        <v>M</v>
      </c>
      <c r="T520" s="49" t="str">
        <f>_xlfn.XLOOKUP(Tabla20[[#This Row],[cedula]],TMODELO[Numero Documento],TMODELO[Lugar Funciones Codigo])</f>
        <v>01.83.02.00.07</v>
      </c>
    </row>
    <row r="521" spans="1:20">
      <c r="A521" s="57" t="s">
        <v>3113</v>
      </c>
      <c r="B521" s="57" t="s">
        <v>3145</v>
      </c>
      <c r="C521" s="57" t="s">
        <v>3169</v>
      </c>
      <c r="D521" s="57" t="s">
        <v>2674</v>
      </c>
      <c r="E521" s="57" t="str">
        <f>_xlfn.XLOOKUP(Tabla20[[#This Row],[cedula]],TMODELO[Numero Documento],TMODELO[Empleado])</f>
        <v>HERMINIA LUGO PERDOMO</v>
      </c>
      <c r="F521" s="57" t="s">
        <v>10</v>
      </c>
      <c r="G521" s="57" t="str">
        <f>_xlfn.XLOOKUP(Tabla20[[#This Row],[cedula]],TMODELO[Numero Documento],TMODELO[Lugar Funciones])</f>
        <v>CENTRO CULTURAL DE ELIAS PIÑA</v>
      </c>
      <c r="H521" s="57" t="str">
        <f>_xlfn.XLOOKUP(Tabla20[[#This Row],[cedula]],TCARRERA[CEDULA],TCARRERA[CATEGORIA DEL SERVIDOR],"")</f>
        <v/>
      </c>
      <c r="I521" s="65"/>
      <c r="J521" s="41" t="str">
        <f>IF(Tabla20[[#This Row],[CARRERA]]&lt;&gt;"",Tabla20[[#This Row],[CARRERA]],IF(Tabla20[[#This Row],[Columna1]]&lt;&gt;"",Tabla20[[#This Row],[Columna1]],""))</f>
        <v/>
      </c>
      <c r="K521" s="55" t="str">
        <f>IF(Tabla20[[#This Row],[TIPO]]="Temporales",_xlfn.XLOOKUP(Tabla20[[#This Row],[NOMBRE Y APELLIDO]],TBLFECHAS[NOMBRE Y APELLIDO],TBLFECHAS[DESDE]),"")</f>
        <v/>
      </c>
      <c r="L521" s="55" t="str">
        <f>IF(Tabla20[[#This Row],[TIPO]]="Temporales",_xlfn.XLOOKUP(Tabla20[[#This Row],[NOMBRE Y APELLIDO]],TBLFECHAS[NOMBRE Y APELLIDO],TBLFECHAS[HASTA]),"")</f>
        <v/>
      </c>
      <c r="M521" s="58">
        <v>10000</v>
      </c>
      <c r="N521" s="63">
        <v>0</v>
      </c>
      <c r="O521" s="59">
        <v>304</v>
      </c>
      <c r="P521" s="59">
        <v>287</v>
      </c>
      <c r="Q521" s="59">
        <f>Tabla20[[#This Row],[sbruto]]-SUM(Tabla20[[#This Row],[ISR]:[AFP]])-Tabla20[[#This Row],[sneto]]</f>
        <v>325</v>
      </c>
      <c r="R521" s="59">
        <v>9084</v>
      </c>
      <c r="S521" s="46" t="str">
        <f>_xlfn.XLOOKUP(Tabla20[[#This Row],[cedula]],TMODELO[Numero Documento],TMODELO[gen])</f>
        <v>F</v>
      </c>
      <c r="T521" s="49" t="str">
        <f>_xlfn.XLOOKUP(Tabla20[[#This Row],[cedula]],TMODELO[Numero Documento],TMODELO[Lugar Funciones Codigo])</f>
        <v>01.83.02.00.07</v>
      </c>
    </row>
    <row r="522" spans="1:20">
      <c r="A522" s="57" t="s">
        <v>3113</v>
      </c>
      <c r="B522" s="57" t="s">
        <v>3145</v>
      </c>
      <c r="C522" s="57" t="s">
        <v>3155</v>
      </c>
      <c r="D522" s="57" t="s">
        <v>2312</v>
      </c>
      <c r="E522" s="57" t="str">
        <f>_xlfn.XLOOKUP(Tabla20[[#This Row],[cedula]],TMODELO[Numero Documento],TMODELO[Empleado])</f>
        <v>YAMAL NASSER MICHELEN STEFAN</v>
      </c>
      <c r="F522" s="57" t="s">
        <v>936</v>
      </c>
      <c r="G522" s="57" t="str">
        <f>_xlfn.XLOOKUP(Tabla20[[#This Row],[cedula]],TMODELO[Numero Documento],TMODELO[Lugar Funciones])</f>
        <v>VICEMINISTERIO DE PATRIMONIO CULTURAL</v>
      </c>
      <c r="H522" s="57" t="str">
        <f>_xlfn.XLOOKUP(Tabla20[[#This Row],[cedula]],TCARRERA[CEDULA],TCARRERA[CATEGORIA DEL SERVIDOR],"")</f>
        <v/>
      </c>
      <c r="I522" s="65"/>
      <c r="J522" s="41" t="str">
        <f>IF(Tabla20[[#This Row],[CARRERA]]&lt;&gt;"",Tabla20[[#This Row],[CARRERA]],IF(Tabla20[[#This Row],[Columna1]]&lt;&gt;"",Tabla20[[#This Row],[Columna1]],""))</f>
        <v/>
      </c>
      <c r="K522" s="55" t="str">
        <f>IF(Tabla20[[#This Row],[TIPO]]="Temporales",_xlfn.XLOOKUP(Tabla20[[#This Row],[NOMBRE Y APELLIDO]],TBLFECHAS[NOMBRE Y APELLIDO],TBLFECHAS[DESDE]),"")</f>
        <v/>
      </c>
      <c r="L522" s="55" t="str">
        <f>IF(Tabla20[[#This Row],[TIPO]]="Temporales",_xlfn.XLOOKUP(Tabla20[[#This Row],[NOMBRE Y APELLIDO]],TBLFECHAS[NOMBRE Y APELLIDO],TBLFECHAS[HASTA]),"")</f>
        <v/>
      </c>
      <c r="M522" s="58">
        <v>220000</v>
      </c>
      <c r="N522" s="63">
        <v>0</v>
      </c>
      <c r="O522" s="59">
        <v>4943.8</v>
      </c>
      <c r="P522" s="59">
        <v>6314</v>
      </c>
      <c r="Q522" s="59">
        <f>Tabla20[[#This Row],[sbruto]]-SUM(Tabla20[[#This Row],[ISR]:[AFP]])-Tabla20[[#This Row],[sneto]]</f>
        <v>4025</v>
      </c>
      <c r="R522" s="59">
        <v>204717.2</v>
      </c>
      <c r="S522" s="49" t="str">
        <f>_xlfn.XLOOKUP(Tabla20[[#This Row],[cedula]],TMODELO[Numero Documento],TMODELO[gen])</f>
        <v>M</v>
      </c>
      <c r="T522" s="49" t="str">
        <f>_xlfn.XLOOKUP(Tabla20[[#This Row],[cedula]],TMODELO[Numero Documento],TMODELO[Lugar Funciones Codigo])</f>
        <v>01.83.03</v>
      </c>
    </row>
    <row r="523" spans="1:20">
      <c r="A523" s="57" t="s">
        <v>3113</v>
      </c>
      <c r="B523" s="57" t="s">
        <v>3145</v>
      </c>
      <c r="C523" s="57" t="s">
        <v>3155</v>
      </c>
      <c r="D523" s="57" t="s">
        <v>1383</v>
      </c>
      <c r="E523" s="57" t="str">
        <f>_xlfn.XLOOKUP(Tabla20[[#This Row],[cedula]],TMODELO[Numero Documento],TMODELO[Empleado])</f>
        <v>NERVA ELIANA FONDEUR GOMEZ</v>
      </c>
      <c r="F523" s="57" t="s">
        <v>995</v>
      </c>
      <c r="G523" s="57" t="str">
        <f>_xlfn.XLOOKUP(Tabla20[[#This Row],[cedula]],TMODELO[Numero Documento],TMODELO[Lugar Funciones])</f>
        <v>VICEMINISTERIO DE PATRIMONIO CULTURAL</v>
      </c>
      <c r="H523" s="57" t="str">
        <f>_xlfn.XLOOKUP(Tabla20[[#This Row],[cedula]],TCARRERA[CEDULA],TCARRERA[CATEGORIA DEL SERVIDOR],"")</f>
        <v>CARRERA ADMINISTRATIVA</v>
      </c>
      <c r="I523" s="65"/>
      <c r="J523" s="41" t="str">
        <f>IF(Tabla20[[#This Row],[CARRERA]]&lt;&gt;"",Tabla20[[#This Row],[CARRERA]],IF(Tabla20[[#This Row],[Columna1]]&lt;&gt;"",Tabla20[[#This Row],[Columna1]],""))</f>
        <v>CARRERA ADMINISTRATIVA</v>
      </c>
      <c r="K523" s="55" t="str">
        <f>IF(Tabla20[[#This Row],[TIPO]]="Temporales",_xlfn.XLOOKUP(Tabla20[[#This Row],[NOMBRE Y APELLIDO]],TBLFECHAS[NOMBRE Y APELLIDO],TBLFECHAS[DESDE]),"")</f>
        <v/>
      </c>
      <c r="L523" s="55" t="str">
        <f>IF(Tabla20[[#This Row],[TIPO]]="Temporales",_xlfn.XLOOKUP(Tabla20[[#This Row],[NOMBRE Y APELLIDO]],TBLFECHAS[NOMBRE Y APELLIDO],TBLFECHAS[HASTA]),"")</f>
        <v/>
      </c>
      <c r="M523" s="58">
        <v>150000</v>
      </c>
      <c r="N523" s="63">
        <v>0</v>
      </c>
      <c r="O523" s="61">
        <v>4560</v>
      </c>
      <c r="P523" s="61">
        <v>4305</v>
      </c>
      <c r="Q523" s="61">
        <f>Tabla20[[#This Row],[sbruto]]-SUM(Tabla20[[#This Row],[ISR]:[AFP]])-Tabla20[[#This Row],[sneto]]</f>
        <v>75</v>
      </c>
      <c r="R523" s="61">
        <v>141060</v>
      </c>
      <c r="S523" s="45" t="str">
        <f>_xlfn.XLOOKUP(Tabla20[[#This Row],[cedula]],TMODELO[Numero Documento],TMODELO[gen])</f>
        <v>F</v>
      </c>
      <c r="T523" s="49" t="str">
        <f>_xlfn.XLOOKUP(Tabla20[[#This Row],[cedula]],TMODELO[Numero Documento],TMODELO[Lugar Funciones Codigo])</f>
        <v>01.83.03</v>
      </c>
    </row>
    <row r="524" spans="1:20">
      <c r="A524" s="57" t="s">
        <v>3113</v>
      </c>
      <c r="B524" s="57" t="s">
        <v>3145</v>
      </c>
      <c r="C524" s="57" t="s">
        <v>3155</v>
      </c>
      <c r="D524" s="57" t="s">
        <v>2068</v>
      </c>
      <c r="E524" s="57" t="str">
        <f>_xlfn.XLOOKUP(Tabla20[[#This Row],[cedula]],TMODELO[Numero Documento],TMODELO[Empleado])</f>
        <v>AUGUSTO ANTONIO FERIA PEÑA</v>
      </c>
      <c r="F524" s="57" t="s">
        <v>60</v>
      </c>
      <c r="G524" s="57" t="str">
        <f>_xlfn.XLOOKUP(Tabla20[[#This Row],[cedula]],TMODELO[Numero Documento],TMODELO[Lugar Funciones])</f>
        <v>VICEMINISTERIO DE PATRIMONIO CULTURAL</v>
      </c>
      <c r="H524" s="57" t="str">
        <f>_xlfn.XLOOKUP(Tabla20[[#This Row],[cedula]],TCARRERA[CEDULA],TCARRERA[CATEGORIA DEL SERVIDOR],"")</f>
        <v/>
      </c>
      <c r="I524" s="65"/>
      <c r="J524" s="41" t="str">
        <f>IF(Tabla20[[#This Row],[CARRERA]]&lt;&gt;"",Tabla20[[#This Row],[CARRERA]],IF(Tabla20[[#This Row],[Columna1]]&lt;&gt;"",Tabla20[[#This Row],[Columna1]],""))</f>
        <v/>
      </c>
      <c r="K524" s="55" t="str">
        <f>IF(Tabla20[[#This Row],[TIPO]]="Temporales",_xlfn.XLOOKUP(Tabla20[[#This Row],[NOMBRE Y APELLIDO]],TBLFECHAS[NOMBRE Y APELLIDO],TBLFECHAS[DESDE]),"")</f>
        <v/>
      </c>
      <c r="L524" s="55" t="str">
        <f>IF(Tabla20[[#This Row],[TIPO]]="Temporales",_xlfn.XLOOKUP(Tabla20[[#This Row],[NOMBRE Y APELLIDO]],TBLFECHAS[NOMBRE Y APELLIDO],TBLFECHAS[HASTA]),"")</f>
        <v/>
      </c>
      <c r="M524" s="58">
        <v>130000</v>
      </c>
      <c r="N524" s="63">
        <v>0</v>
      </c>
      <c r="O524" s="59">
        <v>3952</v>
      </c>
      <c r="P524" s="59">
        <v>3731</v>
      </c>
      <c r="Q524" s="59">
        <f>Tabla20[[#This Row],[sbruto]]-SUM(Tabla20[[#This Row],[ISR]:[AFP]])-Tabla20[[#This Row],[sneto]]</f>
        <v>15293.119999999995</v>
      </c>
      <c r="R524" s="59">
        <v>107023.88</v>
      </c>
      <c r="S524" s="45" t="str">
        <f>_xlfn.XLOOKUP(Tabla20[[#This Row],[cedula]],TMODELO[Numero Documento],TMODELO[gen])</f>
        <v>M</v>
      </c>
      <c r="T524" s="49" t="str">
        <f>_xlfn.XLOOKUP(Tabla20[[#This Row],[cedula]],TMODELO[Numero Documento],TMODELO[Lugar Funciones Codigo])</f>
        <v>01.83.03</v>
      </c>
    </row>
    <row r="525" spans="1:20">
      <c r="A525" s="57" t="s">
        <v>3113</v>
      </c>
      <c r="B525" s="57" t="s">
        <v>3145</v>
      </c>
      <c r="C525" s="57" t="s">
        <v>3155</v>
      </c>
      <c r="D525" s="57" t="s">
        <v>2234</v>
      </c>
      <c r="E525" s="57" t="str">
        <f>_xlfn.XLOOKUP(Tabla20[[#This Row],[cedula]],TMODELO[Numero Documento],TMODELO[Empleado])</f>
        <v>NORA ELMINDA MARIA PEREZ ORNES</v>
      </c>
      <c r="F525" s="57" t="s">
        <v>997</v>
      </c>
      <c r="G525" s="57" t="str">
        <f>_xlfn.XLOOKUP(Tabla20[[#This Row],[cedula]],TMODELO[Numero Documento],TMODELO[Lugar Funciones])</f>
        <v>VICEMINISTERIO DE PATRIMONIO CULTURAL</v>
      </c>
      <c r="H525" s="57" t="str">
        <f>_xlfn.XLOOKUP(Tabla20[[#This Row],[cedula]],TCARRERA[CEDULA],TCARRERA[CATEGORIA DEL SERVIDOR],"")</f>
        <v/>
      </c>
      <c r="I525" s="65"/>
      <c r="J525" s="41" t="str">
        <f>IF(Tabla20[[#This Row],[CARRERA]]&lt;&gt;"",Tabla20[[#This Row],[CARRERA]],IF(Tabla20[[#This Row],[Columna1]]&lt;&gt;"",Tabla20[[#This Row],[Columna1]],""))</f>
        <v/>
      </c>
      <c r="K525" s="55" t="str">
        <f>IF(Tabla20[[#This Row],[TIPO]]="Temporales",_xlfn.XLOOKUP(Tabla20[[#This Row],[NOMBRE Y APELLIDO]],TBLFECHAS[NOMBRE Y APELLIDO],TBLFECHAS[DESDE]),"")</f>
        <v/>
      </c>
      <c r="L525" s="55" t="str">
        <f>IF(Tabla20[[#This Row],[TIPO]]="Temporales",_xlfn.XLOOKUP(Tabla20[[#This Row],[NOMBRE Y APELLIDO]],TBLFECHAS[NOMBRE Y APELLIDO],TBLFECHAS[HASTA]),"")</f>
        <v/>
      </c>
      <c r="M525" s="58">
        <v>100000</v>
      </c>
      <c r="N525" s="63">
        <v>0</v>
      </c>
      <c r="O525" s="59">
        <v>3040</v>
      </c>
      <c r="P525" s="59">
        <v>2870</v>
      </c>
      <c r="Q525" s="59">
        <f>Tabla20[[#This Row],[sbruto]]-SUM(Tabla20[[#This Row],[ISR]:[AFP]])-Tabla20[[#This Row],[sneto]]</f>
        <v>1475.1199999999953</v>
      </c>
      <c r="R525" s="59">
        <v>92614.88</v>
      </c>
      <c r="S525" s="45" t="str">
        <f>_xlfn.XLOOKUP(Tabla20[[#This Row],[cedula]],TMODELO[Numero Documento],TMODELO[gen])</f>
        <v>F</v>
      </c>
      <c r="T525" s="49" t="str">
        <f>_xlfn.XLOOKUP(Tabla20[[#This Row],[cedula]],TMODELO[Numero Documento],TMODELO[Lugar Funciones Codigo])</f>
        <v>01.83.03</v>
      </c>
    </row>
    <row r="526" spans="1:20">
      <c r="A526" s="57" t="s">
        <v>3113</v>
      </c>
      <c r="B526" s="57" t="s">
        <v>3145</v>
      </c>
      <c r="C526" s="57" t="s">
        <v>3155</v>
      </c>
      <c r="D526" s="57" t="s">
        <v>2218</v>
      </c>
      <c r="E526" s="57" t="str">
        <f>_xlfn.XLOOKUP(Tabla20[[#This Row],[cedula]],TMODELO[Numero Documento],TMODELO[Empleado])</f>
        <v>MARTHA ALFONSINA DE LA ESP. ROQUEL AQUINO</v>
      </c>
      <c r="F526" s="57" t="s">
        <v>1094</v>
      </c>
      <c r="G526" s="57" t="str">
        <f>_xlfn.XLOOKUP(Tabla20[[#This Row],[cedula]],TMODELO[Numero Documento],TMODELO[Lugar Funciones])</f>
        <v>VICEMINISTERIO DE PATRIMONIO CULTURAL</v>
      </c>
      <c r="H526" s="57" t="str">
        <f>_xlfn.XLOOKUP(Tabla20[[#This Row],[cedula]],TCARRERA[CEDULA],TCARRERA[CATEGORIA DEL SERVIDOR],"")</f>
        <v/>
      </c>
      <c r="I526" s="65"/>
      <c r="J526" s="41" t="str">
        <f>IF(Tabla20[[#This Row],[CARRERA]]&lt;&gt;"",Tabla20[[#This Row],[CARRERA]],IF(Tabla20[[#This Row],[Columna1]]&lt;&gt;"",Tabla20[[#This Row],[Columna1]],""))</f>
        <v/>
      </c>
      <c r="K526" s="55" t="str">
        <f>IF(Tabla20[[#This Row],[TIPO]]="Temporales",_xlfn.XLOOKUP(Tabla20[[#This Row],[NOMBRE Y APELLIDO]],TBLFECHAS[NOMBRE Y APELLIDO],TBLFECHAS[DESDE]),"")</f>
        <v/>
      </c>
      <c r="L526" s="55" t="str">
        <f>IF(Tabla20[[#This Row],[TIPO]]="Temporales",_xlfn.XLOOKUP(Tabla20[[#This Row],[NOMBRE Y APELLIDO]],TBLFECHAS[NOMBRE Y APELLIDO],TBLFECHAS[HASTA]),"")</f>
        <v/>
      </c>
      <c r="M526" s="58">
        <v>100000</v>
      </c>
      <c r="N526" s="63">
        <v>0</v>
      </c>
      <c r="O526" s="61">
        <v>3040</v>
      </c>
      <c r="P526" s="61">
        <v>2870</v>
      </c>
      <c r="Q526" s="61">
        <f>Tabla20[[#This Row],[sbruto]]-SUM(Tabla20[[#This Row],[ISR]:[AFP]])-Tabla20[[#This Row],[sneto]]</f>
        <v>8621</v>
      </c>
      <c r="R526" s="61">
        <v>85469</v>
      </c>
      <c r="S526" s="45" t="str">
        <f>_xlfn.XLOOKUP(Tabla20[[#This Row],[cedula]],TMODELO[Numero Documento],TMODELO[gen])</f>
        <v>F</v>
      </c>
      <c r="T526" s="49" t="str">
        <f>_xlfn.XLOOKUP(Tabla20[[#This Row],[cedula]],TMODELO[Numero Documento],TMODELO[Lugar Funciones Codigo])</f>
        <v>01.83.03</v>
      </c>
    </row>
    <row r="527" spans="1:20">
      <c r="A527" s="57" t="s">
        <v>3113</v>
      </c>
      <c r="B527" s="57" t="s">
        <v>3145</v>
      </c>
      <c r="C527" s="57" t="s">
        <v>3155</v>
      </c>
      <c r="D527" s="57" t="s">
        <v>1337</v>
      </c>
      <c r="E527" s="57" t="str">
        <f>_xlfn.XLOOKUP(Tabla20[[#This Row],[cedula]],TMODELO[Numero Documento],TMODELO[Empleado])</f>
        <v>DIGNORA ANNERY HERRERA MATEO</v>
      </c>
      <c r="F527" s="57" t="s">
        <v>3334</v>
      </c>
      <c r="G527" s="57" t="str">
        <f>_xlfn.XLOOKUP(Tabla20[[#This Row],[cedula]],TMODELO[Numero Documento],TMODELO[Lugar Funciones])</f>
        <v>VICEMINISTERIO DE PATRIMONIO CULTURAL</v>
      </c>
      <c r="H527" s="57" t="str">
        <f>_xlfn.XLOOKUP(Tabla20[[#This Row],[cedula]],TCARRERA[CEDULA],TCARRERA[CATEGORIA DEL SERVIDOR],"")</f>
        <v>CARRERA ADMINISTRATIVA</v>
      </c>
      <c r="I527" s="65"/>
      <c r="J527" s="41" t="str">
        <f>IF(Tabla20[[#This Row],[CARRERA]]&lt;&gt;"",Tabla20[[#This Row],[CARRERA]],IF(Tabla20[[#This Row],[Columna1]]&lt;&gt;"",Tabla20[[#This Row],[Columna1]],""))</f>
        <v>CARRERA ADMINISTRATIVA</v>
      </c>
      <c r="K527" s="55" t="str">
        <f>IF(Tabla20[[#This Row],[TIPO]]="Temporales",_xlfn.XLOOKUP(Tabla20[[#This Row],[NOMBRE Y APELLIDO]],TBLFECHAS[NOMBRE Y APELLIDO],TBLFECHAS[DESDE]),"")</f>
        <v/>
      </c>
      <c r="L527" s="55" t="str">
        <f>IF(Tabla20[[#This Row],[TIPO]]="Temporales",_xlfn.XLOOKUP(Tabla20[[#This Row],[NOMBRE Y APELLIDO]],TBLFECHAS[NOMBRE Y APELLIDO],TBLFECHAS[HASTA]),"")</f>
        <v/>
      </c>
      <c r="M527" s="58">
        <v>65000</v>
      </c>
      <c r="N527" s="63">
        <v>0</v>
      </c>
      <c r="O527" s="59">
        <v>1976</v>
      </c>
      <c r="P527" s="59">
        <v>1865.5</v>
      </c>
      <c r="Q527" s="59">
        <f>Tabla20[[#This Row],[sbruto]]-SUM(Tabla20[[#This Row],[ISR]:[AFP]])-Tabla20[[#This Row],[sneto]]</f>
        <v>11521.120000000003</v>
      </c>
      <c r="R527" s="59">
        <v>49637.38</v>
      </c>
      <c r="S527" s="45" t="str">
        <f>_xlfn.XLOOKUP(Tabla20[[#This Row],[cedula]],TMODELO[Numero Documento],TMODELO[gen])</f>
        <v>F</v>
      </c>
      <c r="T527" s="49" t="str">
        <f>_xlfn.XLOOKUP(Tabla20[[#This Row],[cedula]],TMODELO[Numero Documento],TMODELO[Lugar Funciones Codigo])</f>
        <v>01.83.03</v>
      </c>
    </row>
    <row r="528" spans="1:20">
      <c r="A528" s="57" t="s">
        <v>3113</v>
      </c>
      <c r="B528" s="57" t="s">
        <v>3145</v>
      </c>
      <c r="C528" s="57" t="s">
        <v>3155</v>
      </c>
      <c r="D528" s="57" t="s">
        <v>2270</v>
      </c>
      <c r="E528" s="57" t="str">
        <f>_xlfn.XLOOKUP(Tabla20[[#This Row],[cedula]],TMODELO[Numero Documento],TMODELO[Empleado])</f>
        <v>RAYSA ELIZABETH BAEZ VENTURA</v>
      </c>
      <c r="F528" s="57" t="s">
        <v>498</v>
      </c>
      <c r="G528" s="57" t="str">
        <f>_xlfn.XLOOKUP(Tabla20[[#This Row],[cedula]],TMODELO[Numero Documento],TMODELO[Lugar Funciones])</f>
        <v>VICEMINISTERIO DE PATRIMONIO CULTURAL</v>
      </c>
      <c r="H528" s="57" t="str">
        <f>_xlfn.XLOOKUP(Tabla20[[#This Row],[cedula]],TCARRERA[CEDULA],TCARRERA[CATEGORIA DEL SERVIDOR],"")</f>
        <v/>
      </c>
      <c r="I528" s="65"/>
      <c r="J528" s="41" t="str">
        <f>IF(Tabla20[[#This Row],[CARRERA]]&lt;&gt;"",Tabla20[[#This Row],[CARRERA]],IF(Tabla20[[#This Row],[Columna1]]&lt;&gt;"",Tabla20[[#This Row],[Columna1]],""))</f>
        <v/>
      </c>
      <c r="K528" s="55" t="str">
        <f>IF(Tabla20[[#This Row],[TIPO]]="Temporales",_xlfn.XLOOKUP(Tabla20[[#This Row],[NOMBRE Y APELLIDO]],TBLFECHAS[NOMBRE Y APELLIDO],TBLFECHAS[DESDE]),"")</f>
        <v/>
      </c>
      <c r="L528" s="55" t="str">
        <f>IF(Tabla20[[#This Row],[TIPO]]="Temporales",_xlfn.XLOOKUP(Tabla20[[#This Row],[NOMBRE Y APELLIDO]],TBLFECHAS[NOMBRE Y APELLIDO],TBLFECHAS[HASTA]),"")</f>
        <v/>
      </c>
      <c r="M528" s="58">
        <v>65000</v>
      </c>
      <c r="N528" s="63">
        <v>0</v>
      </c>
      <c r="O528" s="61">
        <v>1976</v>
      </c>
      <c r="P528" s="61">
        <v>1865.5</v>
      </c>
      <c r="Q528" s="61">
        <f>Tabla20[[#This Row],[sbruto]]-SUM(Tabla20[[#This Row],[ISR]:[AFP]])-Tabla20[[#This Row],[sneto]]</f>
        <v>25</v>
      </c>
      <c r="R528" s="61">
        <v>61133.5</v>
      </c>
      <c r="S528" s="45" t="str">
        <f>_xlfn.XLOOKUP(Tabla20[[#This Row],[cedula]],TMODELO[Numero Documento],TMODELO[gen])</f>
        <v>F</v>
      </c>
      <c r="T528" s="49" t="str">
        <f>_xlfn.XLOOKUP(Tabla20[[#This Row],[cedula]],TMODELO[Numero Documento],TMODELO[Lugar Funciones Codigo])</f>
        <v>01.83.03</v>
      </c>
    </row>
    <row r="529" spans="1:20">
      <c r="A529" s="57" t="s">
        <v>3113</v>
      </c>
      <c r="B529" s="57" t="s">
        <v>3145</v>
      </c>
      <c r="C529" s="57" t="s">
        <v>3155</v>
      </c>
      <c r="D529" s="57" t="s">
        <v>2138</v>
      </c>
      <c r="E529" s="57" t="str">
        <f>_xlfn.XLOOKUP(Tabla20[[#This Row],[cedula]],TMODELO[Numero Documento],TMODELO[Empleado])</f>
        <v>GLEDIS MERCEDES FERNANDEZ DE LEON</v>
      </c>
      <c r="F529" s="57" t="s">
        <v>17</v>
      </c>
      <c r="G529" s="57" t="str">
        <f>_xlfn.XLOOKUP(Tabla20[[#This Row],[cedula]],TMODELO[Numero Documento],TMODELO[Lugar Funciones])</f>
        <v>VICEMINISTERIO DE PATRIMONIO CULTURAL</v>
      </c>
      <c r="H529" s="57" t="str">
        <f>_xlfn.XLOOKUP(Tabla20[[#This Row],[cedula]],TCARRERA[CEDULA],TCARRERA[CATEGORIA DEL SERVIDOR],"")</f>
        <v/>
      </c>
      <c r="I529" s="65"/>
      <c r="J529" s="50" t="str">
        <f>IF(Tabla20[[#This Row],[CARRERA]]&lt;&gt;"",Tabla20[[#This Row],[CARRERA]],IF(Tabla20[[#This Row],[Columna1]]&lt;&gt;"",Tabla20[[#This Row],[Columna1]],""))</f>
        <v/>
      </c>
      <c r="K529" s="54" t="str">
        <f>IF(Tabla20[[#This Row],[TIPO]]="Temporales",_xlfn.XLOOKUP(Tabla20[[#This Row],[NOMBRE Y APELLIDO]],TBLFECHAS[NOMBRE Y APELLIDO],TBLFECHAS[DESDE]),"")</f>
        <v/>
      </c>
      <c r="L529" s="54" t="str">
        <f>IF(Tabla20[[#This Row],[TIPO]]="Temporales",_xlfn.XLOOKUP(Tabla20[[#This Row],[NOMBRE Y APELLIDO]],TBLFECHAS[NOMBRE Y APELLIDO],TBLFECHAS[HASTA]),"")</f>
        <v/>
      </c>
      <c r="M529" s="58">
        <v>60000</v>
      </c>
      <c r="N529" s="60">
        <v>0</v>
      </c>
      <c r="O529" s="59">
        <v>1824</v>
      </c>
      <c r="P529" s="59">
        <v>1722</v>
      </c>
      <c r="Q529" s="59">
        <f>Tabla20[[#This Row],[sbruto]]-SUM(Tabla20[[#This Row],[ISR]:[AFP]])-Tabla20[[#This Row],[sneto]]</f>
        <v>6471</v>
      </c>
      <c r="R529" s="59">
        <v>49983</v>
      </c>
      <c r="S529" s="45" t="str">
        <f>_xlfn.XLOOKUP(Tabla20[[#This Row],[cedula]],TMODELO[Numero Documento],TMODELO[gen])</f>
        <v>F</v>
      </c>
      <c r="T529" s="49" t="str">
        <f>_xlfn.XLOOKUP(Tabla20[[#This Row],[cedula]],TMODELO[Numero Documento],TMODELO[Lugar Funciones Codigo])</f>
        <v>01.83.03</v>
      </c>
    </row>
    <row r="530" spans="1:20">
      <c r="A530" s="57" t="s">
        <v>3113</v>
      </c>
      <c r="B530" s="57" t="s">
        <v>3145</v>
      </c>
      <c r="C530" s="57" t="s">
        <v>3155</v>
      </c>
      <c r="D530" s="57" t="s">
        <v>3118</v>
      </c>
      <c r="E530" s="57" t="str">
        <f>_xlfn.XLOOKUP(Tabla20[[#This Row],[cedula]],TMODELO[Numero Documento],TMODELO[Empleado])</f>
        <v>INGRID SABRINA LALONDRIZ RODRIGUEZ</v>
      </c>
      <c r="F530" s="57" t="s">
        <v>32</v>
      </c>
      <c r="G530" s="57" t="str">
        <f>_xlfn.XLOOKUP(Tabla20[[#This Row],[cedula]],TMODELO[Numero Documento],TMODELO[Lugar Funciones])</f>
        <v>VICEMINISTERIO DE PATRIMONIO CULTURAL</v>
      </c>
      <c r="H530" s="57" t="str">
        <f>_xlfn.XLOOKUP(Tabla20[[#This Row],[cedula]],TCARRERA[CEDULA],TCARRERA[CATEGORIA DEL SERVIDOR],"")</f>
        <v/>
      </c>
      <c r="I530" s="65"/>
      <c r="J530" s="41" t="str">
        <f>IF(Tabla20[[#This Row],[CARRERA]]&lt;&gt;"",Tabla20[[#This Row],[CARRERA]],IF(Tabla20[[#This Row],[Columna1]]&lt;&gt;"",Tabla20[[#This Row],[Columna1]],""))</f>
        <v/>
      </c>
      <c r="K530" s="55" t="str">
        <f>IF(Tabla20[[#This Row],[TIPO]]="Temporales",_xlfn.XLOOKUP(Tabla20[[#This Row],[NOMBRE Y APELLIDO]],TBLFECHAS[NOMBRE Y APELLIDO],TBLFECHAS[DESDE]),"")</f>
        <v/>
      </c>
      <c r="L530" s="55" t="str">
        <f>IF(Tabla20[[#This Row],[TIPO]]="Temporales",_xlfn.XLOOKUP(Tabla20[[#This Row],[NOMBRE Y APELLIDO]],TBLFECHAS[NOMBRE Y APELLIDO],TBLFECHAS[HASTA]),"")</f>
        <v/>
      </c>
      <c r="M530" s="58">
        <v>60000</v>
      </c>
      <c r="N530" s="63">
        <v>0</v>
      </c>
      <c r="O530" s="59">
        <v>1824</v>
      </c>
      <c r="P530" s="59">
        <v>1722</v>
      </c>
      <c r="Q530" s="59">
        <f>Tabla20[[#This Row],[sbruto]]-SUM(Tabla20[[#This Row],[ISR]:[AFP]])-Tabla20[[#This Row],[sneto]]</f>
        <v>25</v>
      </c>
      <c r="R530" s="59">
        <v>56429</v>
      </c>
      <c r="S530" s="45" t="str">
        <f>_xlfn.XLOOKUP(Tabla20[[#This Row],[cedula]],TMODELO[Numero Documento],TMODELO[gen])</f>
        <v>F</v>
      </c>
      <c r="T530" s="49" t="str">
        <f>_xlfn.XLOOKUP(Tabla20[[#This Row],[cedula]],TMODELO[Numero Documento],TMODELO[Lugar Funciones Codigo])</f>
        <v>01.83.03</v>
      </c>
    </row>
    <row r="531" spans="1:20">
      <c r="A531" s="57" t="s">
        <v>3113</v>
      </c>
      <c r="B531" s="57" t="s">
        <v>3145</v>
      </c>
      <c r="C531" s="57" t="s">
        <v>3155</v>
      </c>
      <c r="D531" s="57" t="s">
        <v>1354</v>
      </c>
      <c r="E531" s="57" t="str">
        <f>_xlfn.XLOOKUP(Tabla20[[#This Row],[cedula]],TMODELO[Numero Documento],TMODELO[Empleado])</f>
        <v>JUANA DEL CARMEN SANTANA</v>
      </c>
      <c r="F531" s="57" t="s">
        <v>983</v>
      </c>
      <c r="G531" s="57" t="str">
        <f>_xlfn.XLOOKUP(Tabla20[[#This Row],[cedula]],TMODELO[Numero Documento],TMODELO[Lugar Funciones])</f>
        <v>VICEMINISTERIO DE PATRIMONIO CULTURAL</v>
      </c>
      <c r="H531" s="57" t="str">
        <f>_xlfn.XLOOKUP(Tabla20[[#This Row],[cedula]],TCARRERA[CEDULA],TCARRERA[CATEGORIA DEL SERVIDOR],"")</f>
        <v>CARRERA ADMINISTRATIVA</v>
      </c>
      <c r="I531" s="65"/>
      <c r="J531" s="41" t="str">
        <f>IF(Tabla20[[#This Row],[CARRERA]]&lt;&gt;"",Tabla20[[#This Row],[CARRERA]],IF(Tabla20[[#This Row],[Columna1]]&lt;&gt;"",Tabla20[[#This Row],[Columna1]],""))</f>
        <v>CARRERA ADMINISTRATIVA</v>
      </c>
      <c r="K531" s="55" t="str">
        <f>IF(Tabla20[[#This Row],[TIPO]]="Temporales",_xlfn.XLOOKUP(Tabla20[[#This Row],[NOMBRE Y APELLIDO]],TBLFECHAS[NOMBRE Y APELLIDO],TBLFECHAS[DESDE]),"")</f>
        <v/>
      </c>
      <c r="L531" s="55" t="str">
        <f>IF(Tabla20[[#This Row],[TIPO]]="Temporales",_xlfn.XLOOKUP(Tabla20[[#This Row],[NOMBRE Y APELLIDO]],TBLFECHAS[NOMBRE Y APELLIDO],TBLFECHAS[HASTA]),"")</f>
        <v/>
      </c>
      <c r="M531" s="58">
        <v>55000</v>
      </c>
      <c r="N531" s="63">
        <v>0</v>
      </c>
      <c r="O531" s="59">
        <v>1672</v>
      </c>
      <c r="P531" s="59">
        <v>1578.5</v>
      </c>
      <c r="Q531" s="59">
        <f>Tabla20[[#This Row],[sbruto]]-SUM(Tabla20[[#This Row],[ISR]:[AFP]])-Tabla20[[#This Row],[sneto]]</f>
        <v>14121</v>
      </c>
      <c r="R531" s="59">
        <v>37628.5</v>
      </c>
      <c r="S531" s="45" t="str">
        <f>_xlfn.XLOOKUP(Tabla20[[#This Row],[cedula]],TMODELO[Numero Documento],TMODELO[gen])</f>
        <v>F</v>
      </c>
      <c r="T531" s="49" t="str">
        <f>_xlfn.XLOOKUP(Tabla20[[#This Row],[cedula]],TMODELO[Numero Documento],TMODELO[Lugar Funciones Codigo])</f>
        <v>01.83.03</v>
      </c>
    </row>
    <row r="532" spans="1:20">
      <c r="A532" s="57" t="s">
        <v>3113</v>
      </c>
      <c r="B532" s="57" t="s">
        <v>3145</v>
      </c>
      <c r="C532" s="57" t="s">
        <v>3155</v>
      </c>
      <c r="D532" s="57" t="s">
        <v>1392</v>
      </c>
      <c r="E532" s="57" t="str">
        <f>_xlfn.XLOOKUP(Tabla20[[#This Row],[cedula]],TMODELO[Numero Documento],TMODELO[Empleado])</f>
        <v>ROSA MARGARITA VALERIO</v>
      </c>
      <c r="F532" s="57" t="s">
        <v>1269</v>
      </c>
      <c r="G532" s="57" t="str">
        <f>_xlfn.XLOOKUP(Tabla20[[#This Row],[cedula]],TMODELO[Numero Documento],TMODELO[Lugar Funciones])</f>
        <v>VICEMINISTERIO DE PATRIMONIO CULTURAL</v>
      </c>
      <c r="H532" s="57" t="str">
        <f>_xlfn.XLOOKUP(Tabla20[[#This Row],[cedula]],TCARRERA[CEDULA],TCARRERA[CATEGORIA DEL SERVIDOR],"")</f>
        <v>CARRERA ADMINISTRATIVA</v>
      </c>
      <c r="I532" s="65"/>
      <c r="J532" s="41" t="str">
        <f>IF(Tabla20[[#This Row],[CARRERA]]&lt;&gt;"",Tabla20[[#This Row],[CARRERA]],IF(Tabla20[[#This Row],[Columna1]]&lt;&gt;"",Tabla20[[#This Row],[Columna1]],""))</f>
        <v>CARRERA ADMINISTRATIVA</v>
      </c>
      <c r="K532" s="55" t="str">
        <f>IF(Tabla20[[#This Row],[TIPO]]="Temporales",_xlfn.XLOOKUP(Tabla20[[#This Row],[NOMBRE Y APELLIDO]],TBLFECHAS[NOMBRE Y APELLIDO],TBLFECHAS[DESDE]),"")</f>
        <v/>
      </c>
      <c r="L532" s="55" t="str">
        <f>IF(Tabla20[[#This Row],[TIPO]]="Temporales",_xlfn.XLOOKUP(Tabla20[[#This Row],[NOMBRE Y APELLIDO]],TBLFECHAS[NOMBRE Y APELLIDO],TBLFECHAS[HASTA]),"")</f>
        <v/>
      </c>
      <c r="M532" s="58">
        <v>50000</v>
      </c>
      <c r="N532" s="62">
        <v>0</v>
      </c>
      <c r="O532" s="61">
        <v>1520</v>
      </c>
      <c r="P532" s="61">
        <v>1435</v>
      </c>
      <c r="Q532" s="61">
        <f>Tabla20[[#This Row],[sbruto]]-SUM(Tabla20[[#This Row],[ISR]:[AFP]])-Tabla20[[#This Row],[sneto]]</f>
        <v>27229.08</v>
      </c>
      <c r="R532" s="61">
        <v>19815.919999999998</v>
      </c>
      <c r="S532" s="49" t="str">
        <f>_xlfn.XLOOKUP(Tabla20[[#This Row],[cedula]],TMODELO[Numero Documento],TMODELO[gen])</f>
        <v>F</v>
      </c>
      <c r="T532" s="49" t="str">
        <f>_xlfn.XLOOKUP(Tabla20[[#This Row],[cedula]],TMODELO[Numero Documento],TMODELO[Lugar Funciones Codigo])</f>
        <v>01.83.03</v>
      </c>
    </row>
    <row r="533" spans="1:20">
      <c r="A533" s="57" t="s">
        <v>3113</v>
      </c>
      <c r="B533" s="57" t="s">
        <v>3145</v>
      </c>
      <c r="C533" s="57" t="s">
        <v>3155</v>
      </c>
      <c r="D533" s="57" t="s">
        <v>1366</v>
      </c>
      <c r="E533" s="57" t="str">
        <f>_xlfn.XLOOKUP(Tabla20[[#This Row],[cedula]],TMODELO[Numero Documento],TMODELO[Empleado])</f>
        <v>LUISA SANTANA</v>
      </c>
      <c r="F533" s="57" t="s">
        <v>498</v>
      </c>
      <c r="G533" s="57" t="str">
        <f>_xlfn.XLOOKUP(Tabla20[[#This Row],[cedula]],TMODELO[Numero Documento],TMODELO[Lugar Funciones])</f>
        <v>VICEMINISTERIO DE PATRIMONIO CULTURAL</v>
      </c>
      <c r="H533" s="57" t="str">
        <f>_xlfn.XLOOKUP(Tabla20[[#This Row],[cedula]],TCARRERA[CEDULA],TCARRERA[CATEGORIA DEL SERVIDOR],"")</f>
        <v>CARRERA ADMINISTRATIVA</v>
      </c>
      <c r="I533" s="65"/>
      <c r="J533" s="41" t="str">
        <f>IF(Tabla20[[#This Row],[CARRERA]]&lt;&gt;"",Tabla20[[#This Row],[CARRERA]],IF(Tabla20[[#This Row],[Columna1]]&lt;&gt;"",Tabla20[[#This Row],[Columna1]],""))</f>
        <v>CARRERA ADMINISTRATIVA</v>
      </c>
      <c r="K533" s="55" t="str">
        <f>IF(Tabla20[[#This Row],[TIPO]]="Temporales",_xlfn.XLOOKUP(Tabla20[[#This Row],[NOMBRE Y APELLIDO]],TBLFECHAS[NOMBRE Y APELLIDO],TBLFECHAS[DESDE]),"")</f>
        <v/>
      </c>
      <c r="L533" s="55" t="str">
        <f>IF(Tabla20[[#This Row],[TIPO]]="Temporales",_xlfn.XLOOKUP(Tabla20[[#This Row],[NOMBRE Y APELLIDO]],TBLFECHAS[NOMBRE Y APELLIDO],TBLFECHAS[HASTA]),"")</f>
        <v/>
      </c>
      <c r="M533" s="58">
        <v>50000</v>
      </c>
      <c r="N533" s="61">
        <v>0</v>
      </c>
      <c r="O533" s="61">
        <v>1520</v>
      </c>
      <c r="P533" s="61">
        <v>1435</v>
      </c>
      <c r="Q533" s="61">
        <f>Tabla20[[#This Row],[sbruto]]-SUM(Tabla20[[#This Row],[ISR]:[AFP]])-Tabla20[[#This Row],[sneto]]</f>
        <v>13774.120000000003</v>
      </c>
      <c r="R533" s="61">
        <v>33270.879999999997</v>
      </c>
      <c r="S533" s="45" t="str">
        <f>_xlfn.XLOOKUP(Tabla20[[#This Row],[cedula]],TMODELO[Numero Documento],TMODELO[gen])</f>
        <v>F</v>
      </c>
      <c r="T533" s="49" t="str">
        <f>_xlfn.XLOOKUP(Tabla20[[#This Row],[cedula]],TMODELO[Numero Documento],TMODELO[Lugar Funciones Codigo])</f>
        <v>01.83.03</v>
      </c>
    </row>
    <row r="534" spans="1:20">
      <c r="A534" s="57" t="s">
        <v>3113</v>
      </c>
      <c r="B534" s="57" t="s">
        <v>3145</v>
      </c>
      <c r="C534" s="57" t="s">
        <v>3155</v>
      </c>
      <c r="D534" s="57" t="s">
        <v>1357</v>
      </c>
      <c r="E534" s="57" t="str">
        <f>_xlfn.XLOOKUP(Tabla20[[#This Row],[cedula]],TMODELO[Numero Documento],TMODELO[Empleado])</f>
        <v>JULIO CARRERA GERONIMO</v>
      </c>
      <c r="F534" s="57" t="s">
        <v>986</v>
      </c>
      <c r="G534" s="57" t="str">
        <f>_xlfn.XLOOKUP(Tabla20[[#This Row],[cedula]],TMODELO[Numero Documento],TMODELO[Lugar Funciones])</f>
        <v>VICEMINISTERIO DE PATRIMONIO CULTURAL</v>
      </c>
      <c r="H534" s="57" t="str">
        <f>_xlfn.XLOOKUP(Tabla20[[#This Row],[cedula]],TCARRERA[CEDULA],TCARRERA[CATEGORIA DEL SERVIDOR],"")</f>
        <v>CARRERA ADMINISTRATIVA</v>
      </c>
      <c r="I534" s="65"/>
      <c r="J534" s="41" t="str">
        <f>IF(Tabla20[[#This Row],[CARRERA]]&lt;&gt;"",Tabla20[[#This Row],[CARRERA]],IF(Tabla20[[#This Row],[Columna1]]&lt;&gt;"",Tabla20[[#This Row],[Columna1]],""))</f>
        <v>CARRERA ADMINISTRATIVA</v>
      </c>
      <c r="K534" s="55" t="str">
        <f>IF(Tabla20[[#This Row],[TIPO]]="Temporales",_xlfn.XLOOKUP(Tabla20[[#This Row],[NOMBRE Y APELLIDO]],TBLFECHAS[NOMBRE Y APELLIDO],TBLFECHAS[DESDE]),"")</f>
        <v/>
      </c>
      <c r="L534" s="55" t="str">
        <f>IF(Tabla20[[#This Row],[TIPO]]="Temporales",_xlfn.XLOOKUP(Tabla20[[#This Row],[NOMBRE Y APELLIDO]],TBLFECHAS[NOMBRE Y APELLIDO],TBLFECHAS[HASTA]),"")</f>
        <v/>
      </c>
      <c r="M534" s="58">
        <v>45000</v>
      </c>
      <c r="N534" s="60">
        <v>1148.33</v>
      </c>
      <c r="O534" s="59">
        <v>1368</v>
      </c>
      <c r="P534" s="59">
        <v>1291.5</v>
      </c>
      <c r="Q534" s="59">
        <f>Tabla20[[#This Row],[sbruto]]-SUM(Tabla20[[#This Row],[ISR]:[AFP]])-Tabla20[[#This Row],[sneto]]</f>
        <v>1621</v>
      </c>
      <c r="R534" s="59">
        <v>39571.17</v>
      </c>
      <c r="S534" s="45" t="str">
        <f>_xlfn.XLOOKUP(Tabla20[[#This Row],[cedula]],TMODELO[Numero Documento],TMODELO[gen])</f>
        <v>M</v>
      </c>
      <c r="T534" s="49" t="str">
        <f>_xlfn.XLOOKUP(Tabla20[[#This Row],[cedula]],TMODELO[Numero Documento],TMODELO[Lugar Funciones Codigo])</f>
        <v>01.83.03</v>
      </c>
    </row>
    <row r="535" spans="1:20">
      <c r="A535" s="57" t="s">
        <v>3113</v>
      </c>
      <c r="B535" s="57" t="s">
        <v>3145</v>
      </c>
      <c r="C535" s="57" t="s">
        <v>3155</v>
      </c>
      <c r="D535" s="57" t="s">
        <v>1319</v>
      </c>
      <c r="E535" s="57" t="str">
        <f>_xlfn.XLOOKUP(Tabla20[[#This Row],[cedula]],TMODELO[Numero Documento],TMODELO[Empleado])</f>
        <v>ADOLFO RINCON JAVIER</v>
      </c>
      <c r="F535" s="57" t="s">
        <v>969</v>
      </c>
      <c r="G535" s="57" t="str">
        <f>_xlfn.XLOOKUP(Tabla20[[#This Row],[cedula]],TMODELO[Numero Documento],TMODELO[Lugar Funciones])</f>
        <v>VICEMINISTERIO DE PATRIMONIO CULTURAL</v>
      </c>
      <c r="H535" s="57" t="str">
        <f>_xlfn.XLOOKUP(Tabla20[[#This Row],[cedula]],TCARRERA[CEDULA],TCARRERA[CATEGORIA DEL SERVIDOR],"")</f>
        <v>CARRERA ADMINISTRATIVA</v>
      </c>
      <c r="I535" s="65"/>
      <c r="J535" s="41" t="str">
        <f>IF(Tabla20[[#This Row],[CARRERA]]&lt;&gt;"",Tabla20[[#This Row],[CARRERA]],IF(Tabla20[[#This Row],[Columna1]]&lt;&gt;"",Tabla20[[#This Row],[Columna1]],""))</f>
        <v>CARRERA ADMINISTRATIVA</v>
      </c>
      <c r="K535" s="55" t="str">
        <f>IF(Tabla20[[#This Row],[TIPO]]="Temporales",_xlfn.XLOOKUP(Tabla20[[#This Row],[NOMBRE Y APELLIDO]],TBLFECHAS[NOMBRE Y APELLIDO],TBLFECHAS[DESDE]),"")</f>
        <v/>
      </c>
      <c r="L535" s="55" t="str">
        <f>IF(Tabla20[[#This Row],[TIPO]]="Temporales",_xlfn.XLOOKUP(Tabla20[[#This Row],[NOMBRE Y APELLIDO]],TBLFECHAS[NOMBRE Y APELLIDO],TBLFECHAS[HASTA]),"")</f>
        <v/>
      </c>
      <c r="M535" s="58">
        <v>45000</v>
      </c>
      <c r="N535" s="60">
        <v>4898</v>
      </c>
      <c r="O535" s="59">
        <v>1368</v>
      </c>
      <c r="P535" s="59">
        <v>1291.5</v>
      </c>
      <c r="Q535" s="59">
        <f>Tabla20[[#This Row],[sbruto]]-SUM(Tabla20[[#This Row],[ISR]:[AFP]])-Tabla20[[#This Row],[sneto]]</f>
        <v>15431.759999999998</v>
      </c>
      <c r="R535" s="59">
        <v>22010.74</v>
      </c>
      <c r="S535" s="46" t="str">
        <f>_xlfn.XLOOKUP(Tabla20[[#This Row],[cedula]],TMODELO[Numero Documento],TMODELO[gen])</f>
        <v>M</v>
      </c>
      <c r="T535" s="49" t="str">
        <f>_xlfn.XLOOKUP(Tabla20[[#This Row],[cedula]],TMODELO[Numero Documento],TMODELO[Lugar Funciones Codigo])</f>
        <v>01.83.03</v>
      </c>
    </row>
    <row r="536" spans="1:20">
      <c r="A536" s="57" t="s">
        <v>3113</v>
      </c>
      <c r="B536" s="57" t="s">
        <v>3145</v>
      </c>
      <c r="C536" s="57" t="s">
        <v>3155</v>
      </c>
      <c r="D536" s="57" t="s">
        <v>1368</v>
      </c>
      <c r="E536" s="57" t="str">
        <f>_xlfn.XLOOKUP(Tabla20[[#This Row],[cedula]],TMODELO[Numero Documento],TMODELO[Empleado])</f>
        <v>MARGARITA ROSARIO</v>
      </c>
      <c r="F536" s="57" t="s">
        <v>971</v>
      </c>
      <c r="G536" s="57" t="str">
        <f>_xlfn.XLOOKUP(Tabla20[[#This Row],[cedula]],TMODELO[Numero Documento],TMODELO[Lugar Funciones])</f>
        <v>VICEMINISTERIO DE PATRIMONIO CULTURAL</v>
      </c>
      <c r="H536" s="57" t="str">
        <f>_xlfn.XLOOKUP(Tabla20[[#This Row],[cedula]],TCARRERA[CEDULA],TCARRERA[CATEGORIA DEL SERVIDOR],"")</f>
        <v>CARRERA ADMINISTRATIVA</v>
      </c>
      <c r="I536" s="65"/>
      <c r="J536" s="41" t="str">
        <f>IF(Tabla20[[#This Row],[CARRERA]]&lt;&gt;"",Tabla20[[#This Row],[CARRERA]],IF(Tabla20[[#This Row],[Columna1]]&lt;&gt;"",Tabla20[[#This Row],[Columna1]],""))</f>
        <v>CARRERA ADMINISTRATIVA</v>
      </c>
      <c r="K536" s="55" t="str">
        <f>IF(Tabla20[[#This Row],[TIPO]]="Temporales",_xlfn.XLOOKUP(Tabla20[[#This Row],[NOMBRE Y APELLIDO]],TBLFECHAS[NOMBRE Y APELLIDO],TBLFECHAS[DESDE]),"")</f>
        <v/>
      </c>
      <c r="L536" s="55" t="str">
        <f>IF(Tabla20[[#This Row],[TIPO]]="Temporales",_xlfn.XLOOKUP(Tabla20[[#This Row],[NOMBRE Y APELLIDO]],TBLFECHAS[NOMBRE Y APELLIDO],TBLFECHAS[HASTA]),"")</f>
        <v/>
      </c>
      <c r="M536" s="58">
        <v>45000</v>
      </c>
      <c r="N536" s="61">
        <v>0</v>
      </c>
      <c r="O536" s="59">
        <v>1368</v>
      </c>
      <c r="P536" s="59">
        <v>1291.5</v>
      </c>
      <c r="Q536" s="59">
        <f>Tabla20[[#This Row],[sbruto]]-SUM(Tabla20[[#This Row],[ISR]:[AFP]])-Tabla20[[#This Row],[sneto]]</f>
        <v>25410.38</v>
      </c>
      <c r="R536" s="59">
        <v>16930.12</v>
      </c>
      <c r="S536" s="45" t="str">
        <f>_xlfn.XLOOKUP(Tabla20[[#This Row],[cedula]],TMODELO[Numero Documento],TMODELO[gen])</f>
        <v>F</v>
      </c>
      <c r="T536" s="49" t="str">
        <f>_xlfn.XLOOKUP(Tabla20[[#This Row],[cedula]],TMODELO[Numero Documento],TMODELO[Lugar Funciones Codigo])</f>
        <v>01.83.03</v>
      </c>
    </row>
    <row r="537" spans="1:20">
      <c r="A537" s="57" t="s">
        <v>3113</v>
      </c>
      <c r="B537" s="57" t="s">
        <v>3145</v>
      </c>
      <c r="C537" s="57" t="s">
        <v>3155</v>
      </c>
      <c r="D537" s="57" t="s">
        <v>1321</v>
      </c>
      <c r="E537" s="57" t="str">
        <f>_xlfn.XLOOKUP(Tabla20[[#This Row],[cedula]],TMODELO[Numero Documento],TMODELO[Empleado])</f>
        <v>ALTAGRACIA RINCON HENRIQUEZ</v>
      </c>
      <c r="F537" s="57" t="s">
        <v>971</v>
      </c>
      <c r="G537" s="57" t="str">
        <f>_xlfn.XLOOKUP(Tabla20[[#This Row],[cedula]],TMODELO[Numero Documento],TMODELO[Lugar Funciones])</f>
        <v>VICEMINISTERIO DE PATRIMONIO CULTURAL</v>
      </c>
      <c r="H537" s="57" t="str">
        <f>_xlfn.XLOOKUP(Tabla20[[#This Row],[cedula]],TCARRERA[CEDULA],TCARRERA[CATEGORIA DEL SERVIDOR],"")</f>
        <v>CARRERA ADMINISTRATIVA</v>
      </c>
      <c r="I537" s="65"/>
      <c r="J537" s="41" t="str">
        <f>IF(Tabla20[[#This Row],[CARRERA]]&lt;&gt;"",Tabla20[[#This Row],[CARRERA]],IF(Tabla20[[#This Row],[Columna1]]&lt;&gt;"",Tabla20[[#This Row],[Columna1]],""))</f>
        <v>CARRERA ADMINISTRATIVA</v>
      </c>
      <c r="K537" s="55" t="str">
        <f>IF(Tabla20[[#This Row],[TIPO]]="Temporales",_xlfn.XLOOKUP(Tabla20[[#This Row],[NOMBRE Y APELLIDO]],TBLFECHAS[NOMBRE Y APELLIDO],TBLFECHAS[DESDE]),"")</f>
        <v/>
      </c>
      <c r="L537" s="55" t="str">
        <f>IF(Tabla20[[#This Row],[TIPO]]="Temporales",_xlfn.XLOOKUP(Tabla20[[#This Row],[NOMBRE Y APELLIDO]],TBLFECHAS[NOMBRE Y APELLIDO],TBLFECHAS[HASTA]),"")</f>
        <v/>
      </c>
      <c r="M537" s="58">
        <v>45000</v>
      </c>
      <c r="N537" s="63">
        <v>0</v>
      </c>
      <c r="O537" s="59">
        <v>1368</v>
      </c>
      <c r="P537" s="59">
        <v>1291.5</v>
      </c>
      <c r="Q537" s="59">
        <f>Tabla20[[#This Row],[sbruto]]-SUM(Tabla20[[#This Row],[ISR]:[AFP]])-Tabla20[[#This Row],[sneto]]</f>
        <v>13948.099999999999</v>
      </c>
      <c r="R537" s="59">
        <v>28392.400000000001</v>
      </c>
      <c r="S537" s="45" t="str">
        <f>_xlfn.XLOOKUP(Tabla20[[#This Row],[cedula]],TMODELO[Numero Documento],TMODELO[gen])</f>
        <v>F</v>
      </c>
      <c r="T537" s="49" t="str">
        <f>_xlfn.XLOOKUP(Tabla20[[#This Row],[cedula]],TMODELO[Numero Documento],TMODELO[Lugar Funciones Codigo])</f>
        <v>01.83.03</v>
      </c>
    </row>
    <row r="538" spans="1:20">
      <c r="A538" s="57" t="s">
        <v>3113</v>
      </c>
      <c r="B538" s="57" t="s">
        <v>3145</v>
      </c>
      <c r="C538" s="57" t="s">
        <v>3155</v>
      </c>
      <c r="D538" s="57" t="s">
        <v>2212</v>
      </c>
      <c r="E538" s="57" t="str">
        <f>_xlfn.XLOOKUP(Tabla20[[#This Row],[cedula]],TMODELO[Numero Documento],TMODELO[Empleado])</f>
        <v>MARCOS HENRIQUEZ HEREDIA</v>
      </c>
      <c r="F538" s="57" t="s">
        <v>462</v>
      </c>
      <c r="G538" s="57" t="str">
        <f>_xlfn.XLOOKUP(Tabla20[[#This Row],[cedula]],TMODELO[Numero Documento],TMODELO[Lugar Funciones])</f>
        <v>VICEMINISTERIO DE PATRIMONIO CULTURAL</v>
      </c>
      <c r="H538" s="57" t="str">
        <f>_xlfn.XLOOKUP(Tabla20[[#This Row],[cedula]],TCARRERA[CEDULA],TCARRERA[CATEGORIA DEL SERVIDOR],"")</f>
        <v/>
      </c>
      <c r="I538" s="65"/>
      <c r="J538" s="41" t="str">
        <f>IF(Tabla20[[#This Row],[CARRERA]]&lt;&gt;"",Tabla20[[#This Row],[CARRERA]],IF(Tabla20[[#This Row],[Columna1]]&lt;&gt;"",Tabla20[[#This Row],[Columna1]],""))</f>
        <v/>
      </c>
      <c r="K538" s="55" t="str">
        <f>IF(Tabla20[[#This Row],[TIPO]]="Temporales",_xlfn.XLOOKUP(Tabla20[[#This Row],[NOMBRE Y APELLIDO]],TBLFECHAS[NOMBRE Y APELLIDO],TBLFECHAS[DESDE]),"")</f>
        <v/>
      </c>
      <c r="L538" s="55" t="str">
        <f>IF(Tabla20[[#This Row],[TIPO]]="Temporales",_xlfn.XLOOKUP(Tabla20[[#This Row],[NOMBRE Y APELLIDO]],TBLFECHAS[NOMBRE Y APELLIDO],TBLFECHAS[HASTA]),"")</f>
        <v/>
      </c>
      <c r="M538" s="58">
        <v>45000</v>
      </c>
      <c r="N538" s="63">
        <v>0</v>
      </c>
      <c r="O538" s="59">
        <v>1368</v>
      </c>
      <c r="P538" s="59">
        <v>1291.5</v>
      </c>
      <c r="Q538" s="59">
        <f>Tabla20[[#This Row],[sbruto]]-SUM(Tabla20[[#This Row],[ISR]:[AFP]])-Tabla20[[#This Row],[sneto]]</f>
        <v>17190.55</v>
      </c>
      <c r="R538" s="59">
        <v>25149.95</v>
      </c>
      <c r="S538" s="45" t="str">
        <f>_xlfn.XLOOKUP(Tabla20[[#This Row],[cedula]],TMODELO[Numero Documento],TMODELO[gen])</f>
        <v>M</v>
      </c>
      <c r="T538" s="49" t="str">
        <f>_xlfn.XLOOKUP(Tabla20[[#This Row],[cedula]],TMODELO[Numero Documento],TMODELO[Lugar Funciones Codigo])</f>
        <v>01.83.03</v>
      </c>
    </row>
    <row r="539" spans="1:20">
      <c r="A539" s="57" t="s">
        <v>3113</v>
      </c>
      <c r="B539" s="57" t="s">
        <v>3145</v>
      </c>
      <c r="C539" s="57" t="s">
        <v>3155</v>
      </c>
      <c r="D539" s="57" t="s">
        <v>1367</v>
      </c>
      <c r="E539" s="57" t="str">
        <f>_xlfn.XLOOKUP(Tabla20[[#This Row],[cedula]],TMODELO[Numero Documento],TMODELO[Empleado])</f>
        <v>MAIRA MEJIA MELO</v>
      </c>
      <c r="F539" s="57" t="s">
        <v>989</v>
      </c>
      <c r="G539" s="57" t="str">
        <f>_xlfn.XLOOKUP(Tabla20[[#This Row],[cedula]],TMODELO[Numero Documento],TMODELO[Lugar Funciones])</f>
        <v>VICEMINISTERIO DE PATRIMONIO CULTURAL</v>
      </c>
      <c r="H539" s="57" t="str">
        <f>_xlfn.XLOOKUP(Tabla20[[#This Row],[cedula]],TCARRERA[CEDULA],TCARRERA[CATEGORIA DEL SERVIDOR],"")</f>
        <v>CARRERA ADMINISTRATIVA</v>
      </c>
      <c r="I539" s="65"/>
      <c r="J539" s="41" t="str">
        <f>IF(Tabla20[[#This Row],[CARRERA]]&lt;&gt;"",Tabla20[[#This Row],[CARRERA]],IF(Tabla20[[#This Row],[Columna1]]&lt;&gt;"",Tabla20[[#This Row],[Columna1]],""))</f>
        <v>CARRERA ADMINISTRATIVA</v>
      </c>
      <c r="K539" s="55" t="str">
        <f>IF(Tabla20[[#This Row],[TIPO]]="Temporales",_xlfn.XLOOKUP(Tabla20[[#This Row],[NOMBRE Y APELLIDO]],TBLFECHAS[NOMBRE Y APELLIDO],TBLFECHAS[DESDE]),"")</f>
        <v/>
      </c>
      <c r="L539" s="55" t="str">
        <f>IF(Tabla20[[#This Row],[TIPO]]="Temporales",_xlfn.XLOOKUP(Tabla20[[#This Row],[NOMBRE Y APELLIDO]],TBLFECHAS[NOMBRE Y APELLIDO],TBLFECHAS[HASTA]),"")</f>
        <v/>
      </c>
      <c r="M539" s="58">
        <v>45000</v>
      </c>
      <c r="N539" s="63">
        <v>0</v>
      </c>
      <c r="O539" s="61">
        <v>1368</v>
      </c>
      <c r="P539" s="61">
        <v>1291.5</v>
      </c>
      <c r="Q539" s="61">
        <f>Tabla20[[#This Row],[sbruto]]-SUM(Tabla20[[#This Row],[ISR]:[AFP]])-Tabla20[[#This Row],[sneto]]</f>
        <v>14254.66</v>
      </c>
      <c r="R539" s="61">
        <v>28085.84</v>
      </c>
      <c r="S539" s="45" t="str">
        <f>_xlfn.XLOOKUP(Tabla20[[#This Row],[cedula]],TMODELO[Numero Documento],TMODELO[gen])</f>
        <v>F</v>
      </c>
      <c r="T539" s="49" t="str">
        <f>_xlfn.XLOOKUP(Tabla20[[#This Row],[cedula]],TMODELO[Numero Documento],TMODELO[Lugar Funciones Codigo])</f>
        <v>01.83.03</v>
      </c>
    </row>
    <row r="540" spans="1:20">
      <c r="A540" s="57" t="s">
        <v>3113</v>
      </c>
      <c r="B540" s="57" t="s">
        <v>3145</v>
      </c>
      <c r="C540" s="57" t="s">
        <v>3155</v>
      </c>
      <c r="D540" s="57" t="s">
        <v>1402</v>
      </c>
      <c r="E540" s="57" t="str">
        <f>_xlfn.XLOOKUP(Tabla20[[#This Row],[cedula]],TMODELO[Numero Documento],TMODELO[Empleado])</f>
        <v>WENDY MERCEDES DEL VALLE ESPINAL</v>
      </c>
      <c r="F540" s="57" t="s">
        <v>32</v>
      </c>
      <c r="G540" s="57" t="str">
        <f>_xlfn.XLOOKUP(Tabla20[[#This Row],[cedula]],TMODELO[Numero Documento],TMODELO[Lugar Funciones])</f>
        <v>VICEMINISTERIO DE PATRIMONIO CULTURAL</v>
      </c>
      <c r="H540" s="57" t="str">
        <f>_xlfn.XLOOKUP(Tabla20[[#This Row],[cedula]],TCARRERA[CEDULA],TCARRERA[CATEGORIA DEL SERVIDOR],"")</f>
        <v>CARRERA ADMINISTRATIVA</v>
      </c>
      <c r="I540" s="65"/>
      <c r="J540" s="41" t="str">
        <f>IF(Tabla20[[#This Row],[CARRERA]]&lt;&gt;"",Tabla20[[#This Row],[CARRERA]],IF(Tabla20[[#This Row],[Columna1]]&lt;&gt;"",Tabla20[[#This Row],[Columna1]],""))</f>
        <v>CARRERA ADMINISTRATIVA</v>
      </c>
      <c r="K540" s="55" t="str">
        <f>IF(Tabla20[[#This Row],[TIPO]]="Temporales",_xlfn.XLOOKUP(Tabla20[[#This Row],[NOMBRE Y APELLIDO]],TBLFECHAS[NOMBRE Y APELLIDO],TBLFECHAS[DESDE]),"")</f>
        <v/>
      </c>
      <c r="L540" s="55" t="str">
        <f>IF(Tabla20[[#This Row],[TIPO]]="Temporales",_xlfn.XLOOKUP(Tabla20[[#This Row],[NOMBRE Y APELLIDO]],TBLFECHAS[NOMBRE Y APELLIDO],TBLFECHAS[HASTA]),"")</f>
        <v/>
      </c>
      <c r="M540" s="58">
        <v>45000</v>
      </c>
      <c r="N540" s="63">
        <v>0</v>
      </c>
      <c r="O540" s="59">
        <v>1368</v>
      </c>
      <c r="P540" s="59">
        <v>1291.5</v>
      </c>
      <c r="Q540" s="59">
        <f>Tabla20[[#This Row],[sbruto]]-SUM(Tabla20[[#This Row],[ISR]:[AFP]])-Tabla20[[#This Row],[sneto]]</f>
        <v>3971.1200000000026</v>
      </c>
      <c r="R540" s="59">
        <v>38369.379999999997</v>
      </c>
      <c r="S540" s="45" t="str">
        <f>_xlfn.XLOOKUP(Tabla20[[#This Row],[cedula]],TMODELO[Numero Documento],TMODELO[gen])</f>
        <v>F</v>
      </c>
      <c r="T540" s="49" t="str">
        <f>_xlfn.XLOOKUP(Tabla20[[#This Row],[cedula]],TMODELO[Numero Documento],TMODELO[Lugar Funciones Codigo])</f>
        <v>01.83.03</v>
      </c>
    </row>
    <row r="541" spans="1:20">
      <c r="A541" s="57" t="s">
        <v>3113</v>
      </c>
      <c r="B541" s="57" t="s">
        <v>3145</v>
      </c>
      <c r="C541" s="57" t="s">
        <v>3155</v>
      </c>
      <c r="D541" s="57" t="s">
        <v>1325</v>
      </c>
      <c r="E541" s="57" t="str">
        <f>_xlfn.XLOOKUP(Tabla20[[#This Row],[cedula]],TMODELO[Numero Documento],TMODELO[Empleado])</f>
        <v>ANA MARIA BELLO QUEZADA</v>
      </c>
      <c r="F541" s="57" t="s">
        <v>971</v>
      </c>
      <c r="G541" s="57" t="str">
        <f>_xlfn.XLOOKUP(Tabla20[[#This Row],[cedula]],TMODELO[Numero Documento],TMODELO[Lugar Funciones])</f>
        <v>VICEMINISTERIO DE PATRIMONIO CULTURAL</v>
      </c>
      <c r="H541" s="57" t="str">
        <f>_xlfn.XLOOKUP(Tabla20[[#This Row],[cedula]],TCARRERA[CEDULA],TCARRERA[CATEGORIA DEL SERVIDOR],"")</f>
        <v>CARRERA ADMINISTRATIVA</v>
      </c>
      <c r="I541" s="65"/>
      <c r="J541" s="41" t="str">
        <f>IF(Tabla20[[#This Row],[CARRERA]]&lt;&gt;"",Tabla20[[#This Row],[CARRERA]],IF(Tabla20[[#This Row],[Columna1]]&lt;&gt;"",Tabla20[[#This Row],[Columna1]],""))</f>
        <v>CARRERA ADMINISTRATIVA</v>
      </c>
      <c r="K541" s="55" t="str">
        <f>IF(Tabla20[[#This Row],[TIPO]]="Temporales",_xlfn.XLOOKUP(Tabla20[[#This Row],[NOMBRE Y APELLIDO]],TBLFECHAS[NOMBRE Y APELLIDO],TBLFECHAS[DESDE]),"")</f>
        <v/>
      </c>
      <c r="L541" s="55" t="str">
        <f>IF(Tabla20[[#This Row],[TIPO]]="Temporales",_xlfn.XLOOKUP(Tabla20[[#This Row],[NOMBRE Y APELLIDO]],TBLFECHAS[NOMBRE Y APELLIDO],TBLFECHAS[HASTA]),"")</f>
        <v/>
      </c>
      <c r="M541" s="58">
        <v>45000</v>
      </c>
      <c r="N541" s="62">
        <v>0</v>
      </c>
      <c r="O541" s="61">
        <v>1368</v>
      </c>
      <c r="P541" s="61">
        <v>1291.5</v>
      </c>
      <c r="Q541" s="61">
        <f>Tabla20[[#This Row],[sbruto]]-SUM(Tabla20[[#This Row],[ISR]:[AFP]])-Tabla20[[#This Row],[sneto]]</f>
        <v>6188.25</v>
      </c>
      <c r="R541" s="61">
        <v>36152.25</v>
      </c>
      <c r="S541" s="45" t="str">
        <f>_xlfn.XLOOKUP(Tabla20[[#This Row],[cedula]],TMODELO[Numero Documento],TMODELO[gen])</f>
        <v>F</v>
      </c>
      <c r="T541" s="49" t="str">
        <f>_xlfn.XLOOKUP(Tabla20[[#This Row],[cedula]],TMODELO[Numero Documento],TMODELO[Lugar Funciones Codigo])</f>
        <v>01.83.03</v>
      </c>
    </row>
    <row r="542" spans="1:20">
      <c r="A542" s="57" t="s">
        <v>3113</v>
      </c>
      <c r="B542" s="57" t="s">
        <v>3145</v>
      </c>
      <c r="C542" s="57" t="s">
        <v>3155</v>
      </c>
      <c r="D542" s="57" t="s">
        <v>1381</v>
      </c>
      <c r="E542" s="57" t="str">
        <f>_xlfn.XLOOKUP(Tabla20[[#This Row],[cedula]],TMODELO[Numero Documento],TMODELO[Empleado])</f>
        <v>MONICA VASQUEZ GONZALEZ</v>
      </c>
      <c r="F542" s="57" t="s">
        <v>993</v>
      </c>
      <c r="G542" s="57" t="str">
        <f>_xlfn.XLOOKUP(Tabla20[[#This Row],[cedula]],TMODELO[Numero Documento],TMODELO[Lugar Funciones])</f>
        <v>VICEMINISTERIO DE PATRIMONIO CULTURAL</v>
      </c>
      <c r="H542" s="57" t="str">
        <f>_xlfn.XLOOKUP(Tabla20[[#This Row],[cedula]],TCARRERA[CEDULA],TCARRERA[CATEGORIA DEL SERVIDOR],"")</f>
        <v>CARRERA ADMINISTRATIVA</v>
      </c>
      <c r="I542" s="65"/>
      <c r="J542" s="41" t="str">
        <f>IF(Tabla20[[#This Row],[CARRERA]]&lt;&gt;"",Tabla20[[#This Row],[CARRERA]],IF(Tabla20[[#This Row],[Columna1]]&lt;&gt;"",Tabla20[[#This Row],[Columna1]],""))</f>
        <v>CARRERA ADMINISTRATIVA</v>
      </c>
      <c r="K542" s="55" t="str">
        <f>IF(Tabla20[[#This Row],[TIPO]]="Temporales",_xlfn.XLOOKUP(Tabla20[[#This Row],[NOMBRE Y APELLIDO]],TBLFECHAS[NOMBRE Y APELLIDO],TBLFECHAS[DESDE]),"")</f>
        <v/>
      </c>
      <c r="L542" s="55" t="str">
        <f>IF(Tabla20[[#This Row],[TIPO]]="Temporales",_xlfn.XLOOKUP(Tabla20[[#This Row],[NOMBRE Y APELLIDO]],TBLFECHAS[NOMBRE Y APELLIDO],TBLFECHAS[HASTA]),"")</f>
        <v/>
      </c>
      <c r="M542" s="58">
        <v>45000</v>
      </c>
      <c r="N542" s="61">
        <v>0</v>
      </c>
      <c r="O542" s="61">
        <v>1368</v>
      </c>
      <c r="P542" s="61">
        <v>1291.5</v>
      </c>
      <c r="Q542" s="61">
        <f>Tabla20[[#This Row],[sbruto]]-SUM(Tabla20[[#This Row],[ISR]:[AFP]])-Tabla20[[#This Row],[sneto]]</f>
        <v>31716.799999999999</v>
      </c>
      <c r="R542" s="61">
        <v>10623.7</v>
      </c>
      <c r="S542" s="45" t="str">
        <f>_xlfn.XLOOKUP(Tabla20[[#This Row],[cedula]],TMODELO[Numero Documento],TMODELO[gen])</f>
        <v>F</v>
      </c>
      <c r="T542" s="49" t="str">
        <f>_xlfn.XLOOKUP(Tabla20[[#This Row],[cedula]],TMODELO[Numero Documento],TMODELO[Lugar Funciones Codigo])</f>
        <v>01.83.03</v>
      </c>
    </row>
    <row r="543" spans="1:20">
      <c r="A543" s="57" t="s">
        <v>3113</v>
      </c>
      <c r="B543" s="57" t="s">
        <v>3145</v>
      </c>
      <c r="C543" s="57" t="s">
        <v>3155</v>
      </c>
      <c r="D543" s="57" t="s">
        <v>2129</v>
      </c>
      <c r="E543" s="57" t="str">
        <f>_xlfn.XLOOKUP(Tabla20[[#This Row],[cedula]],TMODELO[Numero Documento],TMODELO[Empleado])</f>
        <v>FRANKLIN ALBERTO SANCHEZ</v>
      </c>
      <c r="F543" s="57" t="s">
        <v>462</v>
      </c>
      <c r="G543" s="57" t="str">
        <f>_xlfn.XLOOKUP(Tabla20[[#This Row],[cedula]],TMODELO[Numero Documento],TMODELO[Lugar Funciones])</f>
        <v>VICEMINISTERIO DE PATRIMONIO CULTURAL</v>
      </c>
      <c r="H543" s="57" t="str">
        <f>_xlfn.XLOOKUP(Tabla20[[#This Row],[cedula]],TCARRERA[CEDULA],TCARRERA[CATEGORIA DEL SERVIDOR],"")</f>
        <v/>
      </c>
      <c r="I543" s="65"/>
      <c r="J543" s="41" t="str">
        <f>IF(Tabla20[[#This Row],[CARRERA]]&lt;&gt;"",Tabla20[[#This Row],[CARRERA]],IF(Tabla20[[#This Row],[Columna1]]&lt;&gt;"",Tabla20[[#This Row],[Columna1]],""))</f>
        <v/>
      </c>
      <c r="K543" s="55" t="str">
        <f>IF(Tabla20[[#This Row],[TIPO]]="Temporales",_xlfn.XLOOKUP(Tabla20[[#This Row],[NOMBRE Y APELLIDO]],TBLFECHAS[NOMBRE Y APELLIDO],TBLFECHAS[DESDE]),"")</f>
        <v/>
      </c>
      <c r="L543" s="55" t="str">
        <f>IF(Tabla20[[#This Row],[TIPO]]="Temporales",_xlfn.XLOOKUP(Tabla20[[#This Row],[NOMBRE Y APELLIDO]],TBLFECHAS[NOMBRE Y APELLIDO],TBLFECHAS[HASTA]),"")</f>
        <v/>
      </c>
      <c r="M543" s="58">
        <v>45000</v>
      </c>
      <c r="N543" s="63">
        <v>0</v>
      </c>
      <c r="O543" s="61">
        <v>1368</v>
      </c>
      <c r="P543" s="61">
        <v>1291.5</v>
      </c>
      <c r="Q543" s="61">
        <f>Tabla20[[#This Row],[sbruto]]-SUM(Tabla20[[#This Row],[ISR]:[AFP]])-Tabla20[[#This Row],[sneto]]</f>
        <v>14282.330000000002</v>
      </c>
      <c r="R543" s="61">
        <v>28058.17</v>
      </c>
      <c r="S543" s="45" t="str">
        <f>_xlfn.XLOOKUP(Tabla20[[#This Row],[cedula]],TMODELO[Numero Documento],TMODELO[gen])</f>
        <v>M</v>
      </c>
      <c r="T543" s="49" t="str">
        <f>_xlfn.XLOOKUP(Tabla20[[#This Row],[cedula]],TMODELO[Numero Documento],TMODELO[Lugar Funciones Codigo])</f>
        <v>01.83.03</v>
      </c>
    </row>
    <row r="544" spans="1:20">
      <c r="A544" s="57" t="s">
        <v>3113</v>
      </c>
      <c r="B544" s="57" t="s">
        <v>3145</v>
      </c>
      <c r="C544" s="57" t="s">
        <v>3155</v>
      </c>
      <c r="D544" s="57" t="s">
        <v>1343</v>
      </c>
      <c r="E544" s="57" t="str">
        <f>_xlfn.XLOOKUP(Tabla20[[#This Row],[cedula]],TMODELO[Numero Documento],TMODELO[Empleado])</f>
        <v>FRANCISCA CABRERA REYNOSO DE BRITO</v>
      </c>
      <c r="F544" s="57" t="s">
        <v>3335</v>
      </c>
      <c r="G544" s="57" t="str">
        <f>_xlfn.XLOOKUP(Tabla20[[#This Row],[cedula]],TMODELO[Numero Documento],TMODELO[Lugar Funciones])</f>
        <v>VICEMINISTERIO DE PATRIMONIO CULTURAL</v>
      </c>
      <c r="H544" s="57" t="str">
        <f>_xlfn.XLOOKUP(Tabla20[[#This Row],[cedula]],TCARRERA[CEDULA],TCARRERA[CATEGORIA DEL SERVIDOR],"")</f>
        <v>CARRERA ADMINISTRATIVA</v>
      </c>
      <c r="I544" s="65"/>
      <c r="J544" s="41" t="str">
        <f>IF(Tabla20[[#This Row],[CARRERA]]&lt;&gt;"",Tabla20[[#This Row],[CARRERA]],IF(Tabla20[[#This Row],[Columna1]]&lt;&gt;"",Tabla20[[#This Row],[Columna1]],""))</f>
        <v>CARRERA ADMINISTRATIVA</v>
      </c>
      <c r="K544" s="55" t="str">
        <f>IF(Tabla20[[#This Row],[TIPO]]="Temporales",_xlfn.XLOOKUP(Tabla20[[#This Row],[NOMBRE Y APELLIDO]],TBLFECHAS[NOMBRE Y APELLIDO],TBLFECHAS[DESDE]),"")</f>
        <v/>
      </c>
      <c r="L544" s="55" t="str">
        <f>IF(Tabla20[[#This Row],[TIPO]]="Temporales",_xlfn.XLOOKUP(Tabla20[[#This Row],[NOMBRE Y APELLIDO]],TBLFECHAS[NOMBRE Y APELLIDO],TBLFECHAS[HASTA]),"")</f>
        <v/>
      </c>
      <c r="M544" s="58">
        <v>45000</v>
      </c>
      <c r="N544" s="63">
        <v>0</v>
      </c>
      <c r="O544" s="61">
        <v>1368</v>
      </c>
      <c r="P544" s="61">
        <v>1291.5</v>
      </c>
      <c r="Q544" s="61">
        <f>Tabla20[[#This Row],[sbruto]]-SUM(Tabla20[[#This Row],[ISR]:[AFP]])-Tabla20[[#This Row],[sneto]]</f>
        <v>5659</v>
      </c>
      <c r="R544" s="61">
        <v>36681.5</v>
      </c>
      <c r="S544" s="45" t="str">
        <f>_xlfn.XLOOKUP(Tabla20[[#This Row],[cedula]],TMODELO[Numero Documento],TMODELO[gen])</f>
        <v>F</v>
      </c>
      <c r="T544" s="49" t="str">
        <f>_xlfn.XLOOKUP(Tabla20[[#This Row],[cedula]],TMODELO[Numero Documento],TMODELO[Lugar Funciones Codigo])</f>
        <v>01.83.03</v>
      </c>
    </row>
    <row r="545" spans="1:20">
      <c r="A545" s="57" t="s">
        <v>3113</v>
      </c>
      <c r="B545" s="57" t="s">
        <v>3145</v>
      </c>
      <c r="C545" s="57" t="s">
        <v>3155</v>
      </c>
      <c r="D545" s="57" t="s">
        <v>1385</v>
      </c>
      <c r="E545" s="57" t="str">
        <f>_xlfn.XLOOKUP(Tabla20[[#This Row],[cedula]],TMODELO[Numero Documento],TMODELO[Empleado])</f>
        <v>ORISTELIA ARIAS MOSCAT</v>
      </c>
      <c r="F545" s="57" t="s">
        <v>999</v>
      </c>
      <c r="G545" s="57" t="str">
        <f>_xlfn.XLOOKUP(Tabla20[[#This Row],[cedula]],TMODELO[Numero Documento],TMODELO[Lugar Funciones])</f>
        <v>VICEMINISTERIO DE PATRIMONIO CULTURAL</v>
      </c>
      <c r="H545" s="57" t="str">
        <f>_xlfn.XLOOKUP(Tabla20[[#This Row],[cedula]],TCARRERA[CEDULA],TCARRERA[CATEGORIA DEL SERVIDOR],"")</f>
        <v>CARRERA ADMINISTRATIVA</v>
      </c>
      <c r="I545" s="65"/>
      <c r="J545" s="41" t="str">
        <f>IF(Tabla20[[#This Row],[CARRERA]]&lt;&gt;"",Tabla20[[#This Row],[CARRERA]],IF(Tabla20[[#This Row],[Columna1]]&lt;&gt;"",Tabla20[[#This Row],[Columna1]],""))</f>
        <v>CARRERA ADMINISTRATIVA</v>
      </c>
      <c r="K545" s="55" t="str">
        <f>IF(Tabla20[[#This Row],[TIPO]]="Temporales",_xlfn.XLOOKUP(Tabla20[[#This Row],[NOMBRE Y APELLIDO]],TBLFECHAS[NOMBRE Y APELLIDO],TBLFECHAS[DESDE]),"")</f>
        <v/>
      </c>
      <c r="L545" s="55" t="str">
        <f>IF(Tabla20[[#This Row],[TIPO]]="Temporales",_xlfn.XLOOKUP(Tabla20[[#This Row],[NOMBRE Y APELLIDO]],TBLFECHAS[NOMBRE Y APELLIDO],TBLFECHAS[HASTA]),"")</f>
        <v/>
      </c>
      <c r="M545" s="58">
        <v>45000</v>
      </c>
      <c r="N545" s="63">
        <v>0</v>
      </c>
      <c r="O545" s="61">
        <v>1368</v>
      </c>
      <c r="P545" s="61">
        <v>1291.5</v>
      </c>
      <c r="Q545" s="61">
        <f>Tabla20[[#This Row],[sbruto]]-SUM(Tabla20[[#This Row],[ISR]:[AFP]])-Tabla20[[#This Row],[sneto]]</f>
        <v>21899.67</v>
      </c>
      <c r="R545" s="61">
        <v>20440.830000000002</v>
      </c>
      <c r="S545" s="45" t="str">
        <f>_xlfn.XLOOKUP(Tabla20[[#This Row],[cedula]],TMODELO[Numero Documento],TMODELO[gen])</f>
        <v>F</v>
      </c>
      <c r="T545" s="49" t="str">
        <f>_xlfn.XLOOKUP(Tabla20[[#This Row],[cedula]],TMODELO[Numero Documento],TMODELO[Lugar Funciones Codigo])</f>
        <v>01.83.03</v>
      </c>
    </row>
    <row r="546" spans="1:20">
      <c r="A546" s="57" t="s">
        <v>3113</v>
      </c>
      <c r="B546" s="57" t="s">
        <v>3145</v>
      </c>
      <c r="C546" s="57" t="s">
        <v>3155</v>
      </c>
      <c r="D546" s="57" t="s">
        <v>2176</v>
      </c>
      <c r="E546" s="57" t="str">
        <f>_xlfn.XLOOKUP(Tabla20[[#This Row],[cedula]],TMODELO[Numero Documento],TMODELO[Empleado])</f>
        <v>JUAN ANIBAL PERALTA PEREZ</v>
      </c>
      <c r="F546" s="57" t="s">
        <v>135</v>
      </c>
      <c r="G546" s="57" t="str">
        <f>_xlfn.XLOOKUP(Tabla20[[#This Row],[cedula]],TMODELO[Numero Documento],TMODELO[Lugar Funciones])</f>
        <v>VICEMINISTERIO DE PATRIMONIO CULTURAL</v>
      </c>
      <c r="H546" s="57" t="str">
        <f>_xlfn.XLOOKUP(Tabla20[[#This Row],[cedula]],TCARRERA[CEDULA],TCARRERA[CATEGORIA DEL SERVIDOR],"")</f>
        <v/>
      </c>
      <c r="I546" s="65"/>
      <c r="J546" s="41" t="str">
        <f>IF(Tabla20[[#This Row],[CARRERA]]&lt;&gt;"",Tabla20[[#This Row],[CARRERA]],IF(Tabla20[[#This Row],[Columna1]]&lt;&gt;"",Tabla20[[#This Row],[Columna1]],""))</f>
        <v/>
      </c>
      <c r="K546" s="55" t="str">
        <f>IF(Tabla20[[#This Row],[TIPO]]="Temporales",_xlfn.XLOOKUP(Tabla20[[#This Row],[NOMBRE Y APELLIDO]],TBLFECHAS[NOMBRE Y APELLIDO],TBLFECHAS[DESDE]),"")</f>
        <v/>
      </c>
      <c r="L546" s="55" t="str">
        <f>IF(Tabla20[[#This Row],[TIPO]]="Temporales",_xlfn.XLOOKUP(Tabla20[[#This Row],[NOMBRE Y APELLIDO]],TBLFECHAS[NOMBRE Y APELLIDO],TBLFECHAS[HASTA]),"")</f>
        <v/>
      </c>
      <c r="M546" s="58">
        <v>30000</v>
      </c>
      <c r="N546" s="63">
        <v>0</v>
      </c>
      <c r="O546" s="61">
        <v>912</v>
      </c>
      <c r="P546" s="61">
        <v>861</v>
      </c>
      <c r="Q546" s="61">
        <f>Tabla20[[#This Row],[sbruto]]-SUM(Tabla20[[#This Row],[ISR]:[AFP]])-Tabla20[[#This Row],[sneto]]</f>
        <v>25</v>
      </c>
      <c r="R546" s="61">
        <v>28202</v>
      </c>
      <c r="S546" s="45" t="str">
        <f>_xlfn.XLOOKUP(Tabla20[[#This Row],[cedula]],TMODELO[Numero Documento],TMODELO[gen])</f>
        <v>M</v>
      </c>
      <c r="T546" s="49" t="str">
        <f>_xlfn.XLOOKUP(Tabla20[[#This Row],[cedula]],TMODELO[Numero Documento],TMODELO[Lugar Funciones Codigo])</f>
        <v>01.83.03</v>
      </c>
    </row>
    <row r="547" spans="1:20">
      <c r="A547" s="57" t="s">
        <v>3113</v>
      </c>
      <c r="B547" s="57" t="s">
        <v>3145</v>
      </c>
      <c r="C547" s="57" t="s">
        <v>3155</v>
      </c>
      <c r="D547" s="57" t="s">
        <v>2105</v>
      </c>
      <c r="E547" s="57" t="str">
        <f>_xlfn.XLOOKUP(Tabla20[[#This Row],[cedula]],TMODELO[Numero Documento],TMODELO[Empleado])</f>
        <v>EDDY EDWARD EMMANUEL FCO JAQUEZ DIAZ</v>
      </c>
      <c r="F547" s="57" t="s">
        <v>975</v>
      </c>
      <c r="G547" s="57" t="str">
        <f>_xlfn.XLOOKUP(Tabla20[[#This Row],[cedula]],TMODELO[Numero Documento],TMODELO[Lugar Funciones])</f>
        <v>VICEMINISTERIO DE PATRIMONIO CULTURAL</v>
      </c>
      <c r="H547" s="57" t="str">
        <f>_xlfn.XLOOKUP(Tabla20[[#This Row],[cedula]],TCARRERA[CEDULA],TCARRERA[CATEGORIA DEL SERVIDOR],"")</f>
        <v/>
      </c>
      <c r="I547" s="65"/>
      <c r="J547" s="41" t="str">
        <f>IF(Tabla20[[#This Row],[CARRERA]]&lt;&gt;"",Tabla20[[#This Row],[CARRERA]],IF(Tabla20[[#This Row],[Columna1]]&lt;&gt;"",Tabla20[[#This Row],[Columna1]],""))</f>
        <v/>
      </c>
      <c r="K547" s="55" t="str">
        <f>IF(Tabla20[[#This Row],[TIPO]]="Temporales",_xlfn.XLOOKUP(Tabla20[[#This Row],[NOMBRE Y APELLIDO]],TBLFECHAS[NOMBRE Y APELLIDO],TBLFECHAS[DESDE]),"")</f>
        <v/>
      </c>
      <c r="L547" s="55" t="str">
        <f>IF(Tabla20[[#This Row],[TIPO]]="Temporales",_xlfn.XLOOKUP(Tabla20[[#This Row],[NOMBRE Y APELLIDO]],TBLFECHAS[NOMBRE Y APELLIDO],TBLFECHAS[HASTA]),"")</f>
        <v/>
      </c>
      <c r="M547" s="58">
        <v>26250</v>
      </c>
      <c r="N547" s="63">
        <v>0</v>
      </c>
      <c r="O547" s="61">
        <v>798</v>
      </c>
      <c r="P547" s="61">
        <v>753.38</v>
      </c>
      <c r="Q547" s="61">
        <f>Tabla20[[#This Row],[sbruto]]-SUM(Tabla20[[#This Row],[ISR]:[AFP]])-Tabla20[[#This Row],[sneto]]</f>
        <v>10419.879999999999</v>
      </c>
      <c r="R547" s="61">
        <v>14278.74</v>
      </c>
      <c r="S547" s="45" t="str">
        <f>_xlfn.XLOOKUP(Tabla20[[#This Row],[cedula]],TMODELO[Numero Documento],TMODELO[gen])</f>
        <v>M</v>
      </c>
      <c r="T547" s="49" t="str">
        <f>_xlfn.XLOOKUP(Tabla20[[#This Row],[cedula]],TMODELO[Numero Documento],TMODELO[Lugar Funciones Codigo])</f>
        <v>01.83.03</v>
      </c>
    </row>
    <row r="548" spans="1:20">
      <c r="A548" s="57" t="s">
        <v>3113</v>
      </c>
      <c r="B548" s="57" t="s">
        <v>3145</v>
      </c>
      <c r="C548" s="57" t="s">
        <v>3155</v>
      </c>
      <c r="D548" s="57" t="s">
        <v>1404</v>
      </c>
      <c r="E548" s="57" t="str">
        <f>_xlfn.XLOOKUP(Tabla20[[#This Row],[cedula]],TMODELO[Numero Documento],TMODELO[Empleado])</f>
        <v>YISSEL MONTERO</v>
      </c>
      <c r="F548" s="57" t="s">
        <v>801</v>
      </c>
      <c r="G548" s="57" t="str">
        <f>_xlfn.XLOOKUP(Tabla20[[#This Row],[cedula]],TMODELO[Numero Documento],TMODELO[Lugar Funciones])</f>
        <v>VICEMINISTERIO DE PATRIMONIO CULTURAL</v>
      </c>
      <c r="H548" s="57" t="str">
        <f>_xlfn.XLOOKUP(Tabla20[[#This Row],[cedula]],TCARRERA[CEDULA],TCARRERA[CATEGORIA DEL SERVIDOR],"")</f>
        <v>CARRERA ADMINISTRATIVA</v>
      </c>
      <c r="I548" s="65"/>
      <c r="J548" s="41" t="str">
        <f>IF(Tabla20[[#This Row],[CARRERA]]&lt;&gt;"",Tabla20[[#This Row],[CARRERA]],IF(Tabla20[[#This Row],[Columna1]]&lt;&gt;"",Tabla20[[#This Row],[Columna1]],""))</f>
        <v>CARRERA ADMINISTRATIVA</v>
      </c>
      <c r="K548" s="55" t="str">
        <f>IF(Tabla20[[#This Row],[TIPO]]="Temporales",_xlfn.XLOOKUP(Tabla20[[#This Row],[NOMBRE Y APELLIDO]],TBLFECHAS[NOMBRE Y APELLIDO],TBLFECHAS[DESDE]),"")</f>
        <v/>
      </c>
      <c r="L548" s="55" t="str">
        <f>IF(Tabla20[[#This Row],[TIPO]]="Temporales",_xlfn.XLOOKUP(Tabla20[[#This Row],[NOMBRE Y APELLIDO]],TBLFECHAS[NOMBRE Y APELLIDO],TBLFECHAS[HASTA]),"")</f>
        <v/>
      </c>
      <c r="M548" s="58">
        <v>25000</v>
      </c>
      <c r="N548" s="63">
        <v>0</v>
      </c>
      <c r="O548" s="61">
        <v>760</v>
      </c>
      <c r="P548" s="61">
        <v>717.5</v>
      </c>
      <c r="Q548" s="61">
        <f>Tabla20[[#This Row],[sbruto]]-SUM(Tabla20[[#This Row],[ISR]:[AFP]])-Tabla20[[#This Row],[sneto]]</f>
        <v>11974.58</v>
      </c>
      <c r="R548" s="61">
        <v>11547.92</v>
      </c>
      <c r="S548" s="45" t="str">
        <f>_xlfn.XLOOKUP(Tabla20[[#This Row],[cedula]],TMODELO[Numero Documento],TMODELO[gen])</f>
        <v>F</v>
      </c>
      <c r="T548" s="49" t="str">
        <f>_xlfn.XLOOKUP(Tabla20[[#This Row],[cedula]],TMODELO[Numero Documento],TMODELO[Lugar Funciones Codigo])</f>
        <v>01.83.03</v>
      </c>
    </row>
    <row r="549" spans="1:20">
      <c r="A549" s="57" t="s">
        <v>3113</v>
      </c>
      <c r="B549" s="57" t="s">
        <v>3145</v>
      </c>
      <c r="C549" s="57" t="s">
        <v>3155</v>
      </c>
      <c r="D549" s="57" t="s">
        <v>2043</v>
      </c>
      <c r="E549" s="57" t="str">
        <f>_xlfn.XLOOKUP(Tabla20[[#This Row],[cedula]],TMODELO[Numero Documento],TMODELO[Empleado])</f>
        <v>AGAR GISEL PEÑA</v>
      </c>
      <c r="F549" s="57" t="s">
        <v>55</v>
      </c>
      <c r="G549" s="57" t="str">
        <f>_xlfn.XLOOKUP(Tabla20[[#This Row],[cedula]],TMODELO[Numero Documento],TMODELO[Lugar Funciones])</f>
        <v>VICEMINISTERIO DE PATRIMONIO CULTURAL</v>
      </c>
      <c r="H549" s="57" t="str">
        <f>_xlfn.XLOOKUP(Tabla20[[#This Row],[cedula]],TCARRERA[CEDULA],TCARRERA[CATEGORIA DEL SERVIDOR],"")</f>
        <v/>
      </c>
      <c r="I549" s="65"/>
      <c r="J549" s="41" t="str">
        <f>IF(Tabla20[[#This Row],[CARRERA]]&lt;&gt;"",Tabla20[[#This Row],[CARRERA]],IF(Tabla20[[#This Row],[Columna1]]&lt;&gt;"",Tabla20[[#This Row],[Columna1]],""))</f>
        <v/>
      </c>
      <c r="K549" s="55" t="str">
        <f>IF(Tabla20[[#This Row],[TIPO]]="Temporales",_xlfn.XLOOKUP(Tabla20[[#This Row],[NOMBRE Y APELLIDO]],TBLFECHAS[NOMBRE Y APELLIDO],TBLFECHAS[DESDE]),"")</f>
        <v/>
      </c>
      <c r="L549" s="55" t="str">
        <f>IF(Tabla20[[#This Row],[TIPO]]="Temporales",_xlfn.XLOOKUP(Tabla20[[#This Row],[NOMBRE Y APELLIDO]],TBLFECHAS[NOMBRE Y APELLIDO],TBLFECHAS[HASTA]),"")</f>
        <v/>
      </c>
      <c r="M549" s="58">
        <v>25000</v>
      </c>
      <c r="N549" s="63">
        <v>0</v>
      </c>
      <c r="O549" s="61">
        <v>760</v>
      </c>
      <c r="P549" s="61">
        <v>717.5</v>
      </c>
      <c r="Q549" s="61">
        <f>Tabla20[[#This Row],[sbruto]]-SUM(Tabla20[[#This Row],[ISR]:[AFP]])-Tabla20[[#This Row],[sneto]]</f>
        <v>25</v>
      </c>
      <c r="R549" s="61">
        <v>23497.5</v>
      </c>
      <c r="S549" s="45" t="str">
        <f>_xlfn.XLOOKUP(Tabla20[[#This Row],[cedula]],TMODELO[Numero Documento],TMODELO[gen])</f>
        <v>F</v>
      </c>
      <c r="T549" s="49" t="str">
        <f>_xlfn.XLOOKUP(Tabla20[[#This Row],[cedula]],TMODELO[Numero Documento],TMODELO[Lugar Funciones Codigo])</f>
        <v>01.83.03</v>
      </c>
    </row>
    <row r="550" spans="1:20">
      <c r="A550" s="57" t="s">
        <v>3113</v>
      </c>
      <c r="B550" s="57" t="s">
        <v>3145</v>
      </c>
      <c r="C550" s="57" t="s">
        <v>3155</v>
      </c>
      <c r="D550" s="57" t="s">
        <v>1350</v>
      </c>
      <c r="E550" s="57" t="str">
        <f>_xlfn.XLOOKUP(Tabla20[[#This Row],[cedula]],TMODELO[Numero Documento],TMODELO[Empleado])</f>
        <v>JOSE LUIS CHARLA TELLERIA</v>
      </c>
      <c r="F550" s="57" t="s">
        <v>981</v>
      </c>
      <c r="G550" s="57" t="str">
        <f>_xlfn.XLOOKUP(Tabla20[[#This Row],[cedula]],TMODELO[Numero Documento],TMODELO[Lugar Funciones])</f>
        <v>VICEMINISTERIO DE PATRIMONIO CULTURAL</v>
      </c>
      <c r="H550" s="57" t="str">
        <f>_xlfn.XLOOKUP(Tabla20[[#This Row],[cedula]],TCARRERA[CEDULA],TCARRERA[CATEGORIA DEL SERVIDOR],"")</f>
        <v>CARRERA ADMINISTRATIVA</v>
      </c>
      <c r="I550" s="65"/>
      <c r="J550" s="41" t="str">
        <f>IF(Tabla20[[#This Row],[CARRERA]]&lt;&gt;"",Tabla20[[#This Row],[CARRERA]],IF(Tabla20[[#This Row],[Columna1]]&lt;&gt;"",Tabla20[[#This Row],[Columna1]],""))</f>
        <v>CARRERA ADMINISTRATIVA</v>
      </c>
      <c r="K550" s="55" t="str">
        <f>IF(Tabla20[[#This Row],[TIPO]]="Temporales",_xlfn.XLOOKUP(Tabla20[[#This Row],[NOMBRE Y APELLIDO]],TBLFECHAS[NOMBRE Y APELLIDO],TBLFECHAS[DESDE]),"")</f>
        <v/>
      </c>
      <c r="L550" s="55" t="str">
        <f>IF(Tabla20[[#This Row],[TIPO]]="Temporales",_xlfn.XLOOKUP(Tabla20[[#This Row],[NOMBRE Y APELLIDO]],TBLFECHAS[NOMBRE Y APELLIDO],TBLFECHAS[HASTA]),"")</f>
        <v/>
      </c>
      <c r="M550" s="58">
        <v>20000</v>
      </c>
      <c r="N550" s="62">
        <v>0</v>
      </c>
      <c r="O550" s="61">
        <v>608</v>
      </c>
      <c r="P550" s="61">
        <v>574</v>
      </c>
      <c r="Q550" s="61">
        <f>Tabla20[[#This Row],[sbruto]]-SUM(Tabla20[[#This Row],[ISR]:[AFP]])-Tabla20[[#This Row],[sneto]]</f>
        <v>13708.5</v>
      </c>
      <c r="R550" s="61">
        <v>5109.5</v>
      </c>
      <c r="S550" s="45" t="str">
        <f>_xlfn.XLOOKUP(Tabla20[[#This Row],[cedula]],TMODELO[Numero Documento],TMODELO[gen])</f>
        <v>F</v>
      </c>
      <c r="T550" s="49" t="str">
        <f>_xlfn.XLOOKUP(Tabla20[[#This Row],[cedula]],TMODELO[Numero Documento],TMODELO[Lugar Funciones Codigo])</f>
        <v>01.83.03</v>
      </c>
    </row>
    <row r="551" spans="1:20">
      <c r="A551" s="57" t="s">
        <v>3113</v>
      </c>
      <c r="B551" s="57" t="s">
        <v>3145</v>
      </c>
      <c r="C551" s="57" t="s">
        <v>3155</v>
      </c>
      <c r="D551" s="57" t="s">
        <v>2283</v>
      </c>
      <c r="E551" s="57" t="str">
        <f>_xlfn.XLOOKUP(Tabla20[[#This Row],[cedula]],TMODELO[Numero Documento],TMODELO[Empleado])</f>
        <v>SANTIAGO ALEX GARCIA GARCIA</v>
      </c>
      <c r="F551" s="57" t="s">
        <v>794</v>
      </c>
      <c r="G551" s="57" t="str">
        <f>_xlfn.XLOOKUP(Tabla20[[#This Row],[cedula]],TMODELO[Numero Documento],TMODELO[Lugar Funciones])</f>
        <v>VICEMINISTERIO DE PATRIMONIO CULTURAL</v>
      </c>
      <c r="H551" s="57" t="str">
        <f>_xlfn.XLOOKUP(Tabla20[[#This Row],[cedula]],TCARRERA[CEDULA],TCARRERA[CATEGORIA DEL SERVIDOR],"")</f>
        <v/>
      </c>
      <c r="I551" s="65"/>
      <c r="J551" s="50" t="str">
        <f>IF(Tabla20[[#This Row],[CARRERA]]&lt;&gt;"",Tabla20[[#This Row],[CARRERA]],IF(Tabla20[[#This Row],[Columna1]]&lt;&gt;"",Tabla20[[#This Row],[Columna1]],""))</f>
        <v/>
      </c>
      <c r="K551" s="54" t="str">
        <f>IF(Tabla20[[#This Row],[TIPO]]="Temporales",_xlfn.XLOOKUP(Tabla20[[#This Row],[NOMBRE Y APELLIDO]],TBLFECHAS[NOMBRE Y APELLIDO],TBLFECHAS[DESDE]),"")</f>
        <v/>
      </c>
      <c r="L551" s="54" t="str">
        <f>IF(Tabla20[[#This Row],[TIPO]]="Temporales",_xlfn.XLOOKUP(Tabla20[[#This Row],[NOMBRE Y APELLIDO]],TBLFECHAS[NOMBRE Y APELLIDO],TBLFECHAS[HASTA]),"")</f>
        <v/>
      </c>
      <c r="M551" s="58">
        <v>20000</v>
      </c>
      <c r="N551" s="63">
        <v>0</v>
      </c>
      <c r="O551" s="59">
        <v>608</v>
      </c>
      <c r="P551" s="59">
        <v>574</v>
      </c>
      <c r="Q551" s="59">
        <f>Tabla20[[#This Row],[sbruto]]-SUM(Tabla20[[#This Row],[ISR]:[AFP]])-Tabla20[[#This Row],[sneto]]</f>
        <v>925</v>
      </c>
      <c r="R551" s="59">
        <v>17893</v>
      </c>
      <c r="S551" s="45" t="str">
        <f>_xlfn.XLOOKUP(Tabla20[[#This Row],[cedula]],TMODELO[Numero Documento],TMODELO[gen])</f>
        <v>M</v>
      </c>
      <c r="T551" s="49" t="str">
        <f>_xlfn.XLOOKUP(Tabla20[[#This Row],[cedula]],TMODELO[Numero Documento],TMODELO[Lugar Funciones Codigo])</f>
        <v>01.83.03</v>
      </c>
    </row>
    <row r="552" spans="1:20">
      <c r="A552" s="57" t="s">
        <v>3113</v>
      </c>
      <c r="B552" s="57" t="s">
        <v>3145</v>
      </c>
      <c r="C552" s="57" t="s">
        <v>3155</v>
      </c>
      <c r="D552" s="57" t="s">
        <v>2180</v>
      </c>
      <c r="E552" s="57" t="str">
        <f>_xlfn.XLOOKUP(Tabla20[[#This Row],[cedula]],TMODELO[Numero Documento],TMODELO[Empleado])</f>
        <v>JUANA DOMINGA ECHAVARRIA</v>
      </c>
      <c r="F552" s="57" t="s">
        <v>8</v>
      </c>
      <c r="G552" s="57" t="str">
        <f>_xlfn.XLOOKUP(Tabla20[[#This Row],[cedula]],TMODELO[Numero Documento],TMODELO[Lugar Funciones])</f>
        <v>VICEMINISTERIO DE PATRIMONIO CULTURAL</v>
      </c>
      <c r="H552" s="57" t="str">
        <f>_xlfn.XLOOKUP(Tabla20[[#This Row],[cedula]],TCARRERA[CEDULA],TCARRERA[CATEGORIA DEL SERVIDOR],"")</f>
        <v/>
      </c>
      <c r="I552" s="65"/>
      <c r="J552" s="41" t="str">
        <f>IF(Tabla20[[#This Row],[CARRERA]]&lt;&gt;"",Tabla20[[#This Row],[CARRERA]],IF(Tabla20[[#This Row],[Columna1]]&lt;&gt;"",Tabla20[[#This Row],[Columna1]],""))</f>
        <v/>
      </c>
      <c r="K552" s="55" t="str">
        <f>IF(Tabla20[[#This Row],[TIPO]]="Temporales",_xlfn.XLOOKUP(Tabla20[[#This Row],[NOMBRE Y APELLIDO]],TBLFECHAS[NOMBRE Y APELLIDO],TBLFECHAS[DESDE]),"")</f>
        <v/>
      </c>
      <c r="L552" s="55" t="str">
        <f>IF(Tabla20[[#This Row],[TIPO]]="Temporales",_xlfn.XLOOKUP(Tabla20[[#This Row],[NOMBRE Y APELLIDO]],TBLFECHAS[NOMBRE Y APELLIDO],TBLFECHAS[HASTA]),"")</f>
        <v/>
      </c>
      <c r="M552" s="58">
        <v>15000</v>
      </c>
      <c r="N552" s="63">
        <v>0</v>
      </c>
      <c r="O552" s="59">
        <v>456</v>
      </c>
      <c r="P552" s="59">
        <v>430.5</v>
      </c>
      <c r="Q552" s="59">
        <f>Tabla20[[#This Row],[sbruto]]-SUM(Tabla20[[#This Row],[ISR]:[AFP]])-Tabla20[[#This Row],[sneto]]</f>
        <v>713</v>
      </c>
      <c r="R552" s="59">
        <v>13400.5</v>
      </c>
      <c r="S552" s="45" t="str">
        <f>_xlfn.XLOOKUP(Tabla20[[#This Row],[cedula]],TMODELO[Numero Documento],TMODELO[gen])</f>
        <v>F</v>
      </c>
      <c r="T552" s="49" t="str">
        <f>_xlfn.XLOOKUP(Tabla20[[#This Row],[cedula]],TMODELO[Numero Documento],TMODELO[Lugar Funciones Codigo])</f>
        <v>01.83.03</v>
      </c>
    </row>
    <row r="553" spans="1:20">
      <c r="A553" s="57" t="s">
        <v>3113</v>
      </c>
      <c r="B553" s="57" t="s">
        <v>3145</v>
      </c>
      <c r="C553" s="57" t="s">
        <v>3155</v>
      </c>
      <c r="D553" s="57" t="s">
        <v>2151</v>
      </c>
      <c r="E553" s="57" t="str">
        <f>_xlfn.XLOOKUP(Tabla20[[#This Row],[cedula]],TMODELO[Numero Documento],TMODELO[Empleado])</f>
        <v>IRMA ROCIO YAMINE MARTINEZ</v>
      </c>
      <c r="F553" s="57" t="s">
        <v>791</v>
      </c>
      <c r="G553" s="57" t="str">
        <f>_xlfn.XLOOKUP(Tabla20[[#This Row],[cedula]],TMODELO[Numero Documento],TMODELO[Lugar Funciones])</f>
        <v>VICEMINISTERIO DE PATRIMONIO CULTURAL</v>
      </c>
      <c r="H553" s="57" t="str">
        <f>_xlfn.XLOOKUP(Tabla20[[#This Row],[cedula]],TCARRERA[CEDULA],TCARRERA[CATEGORIA DEL SERVIDOR],"")</f>
        <v/>
      </c>
      <c r="I553" s="65"/>
      <c r="J553" s="41" t="str">
        <f>IF(Tabla20[[#This Row],[CARRERA]]&lt;&gt;"",Tabla20[[#This Row],[CARRERA]],IF(Tabla20[[#This Row],[Columna1]]&lt;&gt;"",Tabla20[[#This Row],[Columna1]],""))</f>
        <v/>
      </c>
      <c r="K553" s="55" t="str">
        <f>IF(Tabla20[[#This Row],[TIPO]]="Temporales",_xlfn.XLOOKUP(Tabla20[[#This Row],[NOMBRE Y APELLIDO]],TBLFECHAS[NOMBRE Y APELLIDO],TBLFECHAS[DESDE]),"")</f>
        <v/>
      </c>
      <c r="L553" s="55" t="str">
        <f>IF(Tabla20[[#This Row],[TIPO]]="Temporales",_xlfn.XLOOKUP(Tabla20[[#This Row],[NOMBRE Y APELLIDO]],TBLFECHAS[NOMBRE Y APELLIDO],TBLFECHAS[HASTA]),"")</f>
        <v/>
      </c>
      <c r="M553" s="58">
        <v>10000</v>
      </c>
      <c r="N553" s="63">
        <v>0</v>
      </c>
      <c r="O553" s="61">
        <v>304</v>
      </c>
      <c r="P553" s="61">
        <v>287</v>
      </c>
      <c r="Q553" s="61">
        <f>Tabla20[[#This Row],[sbruto]]-SUM(Tabla20[[#This Row],[ISR]:[AFP]])-Tabla20[[#This Row],[sneto]]</f>
        <v>7404.53</v>
      </c>
      <c r="R553" s="61">
        <v>2004.47</v>
      </c>
      <c r="S553" s="45" t="str">
        <f>_xlfn.XLOOKUP(Tabla20[[#This Row],[cedula]],TMODELO[Numero Documento],TMODELO[gen])</f>
        <v>F</v>
      </c>
      <c r="T553" s="49" t="str">
        <f>_xlfn.XLOOKUP(Tabla20[[#This Row],[cedula]],TMODELO[Numero Documento],TMODELO[Lugar Funciones Codigo])</f>
        <v>01.83.03</v>
      </c>
    </row>
    <row r="554" spans="1:20">
      <c r="A554" s="57" t="s">
        <v>3113</v>
      </c>
      <c r="B554" s="57" t="s">
        <v>3145</v>
      </c>
      <c r="C554" s="57" t="s">
        <v>3155</v>
      </c>
      <c r="D554" s="57" t="s">
        <v>2259</v>
      </c>
      <c r="E554" s="57" t="str">
        <f>_xlfn.XLOOKUP(Tabla20[[#This Row],[cedula]],TMODELO[Numero Documento],TMODELO[Empleado])</f>
        <v>RAFAEL VINICIO RODRIGUEZ</v>
      </c>
      <c r="F554" s="57" t="s">
        <v>8</v>
      </c>
      <c r="G554" s="57" t="str">
        <f>_xlfn.XLOOKUP(Tabla20[[#This Row],[cedula]],TMODELO[Numero Documento],TMODELO[Lugar Funciones])</f>
        <v>VICEMINISTERIO DE PATRIMONIO CULTURAL</v>
      </c>
      <c r="H554" s="57" t="str">
        <f>_xlfn.XLOOKUP(Tabla20[[#This Row],[cedula]],TCARRERA[CEDULA],TCARRERA[CATEGORIA DEL SERVIDOR],"")</f>
        <v/>
      </c>
      <c r="I554" s="65"/>
      <c r="J554" s="41" t="str">
        <f>IF(Tabla20[[#This Row],[CARRERA]]&lt;&gt;"",Tabla20[[#This Row],[CARRERA]],IF(Tabla20[[#This Row],[Columna1]]&lt;&gt;"",Tabla20[[#This Row],[Columna1]],""))</f>
        <v/>
      </c>
      <c r="K554" s="55" t="str">
        <f>IF(Tabla20[[#This Row],[TIPO]]="Temporales",_xlfn.XLOOKUP(Tabla20[[#This Row],[NOMBRE Y APELLIDO]],TBLFECHAS[NOMBRE Y APELLIDO],TBLFECHAS[DESDE]),"")</f>
        <v/>
      </c>
      <c r="L554" s="55" t="str">
        <f>IF(Tabla20[[#This Row],[TIPO]]="Temporales",_xlfn.XLOOKUP(Tabla20[[#This Row],[NOMBRE Y APELLIDO]],TBLFECHAS[NOMBRE Y APELLIDO],TBLFECHAS[HASTA]),"")</f>
        <v/>
      </c>
      <c r="M554" s="58">
        <v>10000</v>
      </c>
      <c r="N554" s="63">
        <v>0</v>
      </c>
      <c r="O554" s="59">
        <v>304</v>
      </c>
      <c r="P554" s="59">
        <v>287</v>
      </c>
      <c r="Q554" s="59">
        <f>Tabla20[[#This Row],[sbruto]]-SUM(Tabla20[[#This Row],[ISR]:[AFP]])-Tabla20[[#This Row],[sneto]]</f>
        <v>2771</v>
      </c>
      <c r="R554" s="59">
        <v>6638</v>
      </c>
      <c r="S554" s="45" t="str">
        <f>_xlfn.XLOOKUP(Tabla20[[#This Row],[cedula]],TMODELO[Numero Documento],TMODELO[gen])</f>
        <v>M</v>
      </c>
      <c r="T554" s="49" t="str">
        <f>_xlfn.XLOOKUP(Tabla20[[#This Row],[cedula]],TMODELO[Numero Documento],TMODELO[Lugar Funciones Codigo])</f>
        <v>01.83.03</v>
      </c>
    </row>
    <row r="555" spans="1:20">
      <c r="A555" s="57" t="s">
        <v>3113</v>
      </c>
      <c r="B555" s="57" t="s">
        <v>3145</v>
      </c>
      <c r="C555" s="57" t="s">
        <v>3158</v>
      </c>
      <c r="D555" s="57" t="s">
        <v>2406</v>
      </c>
      <c r="E555" s="57" t="str">
        <f>_xlfn.XLOOKUP(Tabla20[[#This Row],[cedula]],TMODELO[Numero Documento],TMODELO[Empleado])</f>
        <v>GEORGE RIPLEY GOMEZ</v>
      </c>
      <c r="F555" s="57" t="s">
        <v>132</v>
      </c>
      <c r="G555" s="57" t="str">
        <f>_xlfn.XLOOKUP(Tabla20[[#This Row],[cedula]],TMODELO[Numero Documento],TMODELO[Lugar Funciones])</f>
        <v>DEPARTAMENTO DE PATRIMONIO CULTURAL INMATERIAL</v>
      </c>
      <c r="H555" s="57" t="str">
        <f>_xlfn.XLOOKUP(Tabla20[[#This Row],[cedula]],TCARRERA[CEDULA],TCARRERA[CATEGORIA DEL SERVIDOR],"")</f>
        <v/>
      </c>
      <c r="I555" s="65"/>
      <c r="J555" s="41" t="str">
        <f>IF(Tabla20[[#This Row],[CARRERA]]&lt;&gt;"",Tabla20[[#This Row],[CARRERA]],IF(Tabla20[[#This Row],[Columna1]]&lt;&gt;"",Tabla20[[#This Row],[Columna1]],""))</f>
        <v/>
      </c>
      <c r="K555" s="55" t="str">
        <f>IF(Tabla20[[#This Row],[TIPO]]="Temporales",_xlfn.XLOOKUP(Tabla20[[#This Row],[NOMBRE Y APELLIDO]],TBLFECHAS[NOMBRE Y APELLIDO],TBLFECHAS[DESDE]),"")</f>
        <v/>
      </c>
      <c r="L555" s="55" t="str">
        <f>IF(Tabla20[[#This Row],[TIPO]]="Temporales",_xlfn.XLOOKUP(Tabla20[[#This Row],[NOMBRE Y APELLIDO]],TBLFECHAS[NOMBRE Y APELLIDO],TBLFECHAS[HASTA]),"")</f>
        <v/>
      </c>
      <c r="M555" s="58">
        <v>115000</v>
      </c>
      <c r="N555" s="60">
        <v>15633.74</v>
      </c>
      <c r="O555" s="59">
        <v>3496</v>
      </c>
      <c r="P555" s="59">
        <v>3300.5</v>
      </c>
      <c r="Q555" s="59">
        <f>Tabla20[[#This Row],[sbruto]]-SUM(Tabla20[[#This Row],[ISR]:[AFP]])-Tabla20[[#This Row],[sneto]]</f>
        <v>3521.0000000000146</v>
      </c>
      <c r="R555" s="59">
        <v>89048.76</v>
      </c>
      <c r="S555" s="48" t="str">
        <f>_xlfn.XLOOKUP(Tabla20[[#This Row],[cedula]],TMODELO[Numero Documento],TMODELO[gen])</f>
        <v>M</v>
      </c>
      <c r="T555" s="49" t="str">
        <f>_xlfn.XLOOKUP(Tabla20[[#This Row],[cedula]],TMODELO[Numero Documento],TMODELO[Lugar Funciones Codigo])</f>
        <v>01.83.03.00.00.01</v>
      </c>
    </row>
    <row r="556" spans="1:20">
      <c r="A556" s="57" t="s">
        <v>3113</v>
      </c>
      <c r="B556" s="57" t="s">
        <v>3145</v>
      </c>
      <c r="C556" s="57" t="s">
        <v>3158</v>
      </c>
      <c r="D556" s="57" t="s">
        <v>1472</v>
      </c>
      <c r="E556" s="57" t="str">
        <f>_xlfn.XLOOKUP(Tabla20[[#This Row],[cedula]],TMODELO[Numero Documento],TMODELO[Empleado])</f>
        <v>LUISA JOSEFINA YOKASTA CASTILLO</v>
      </c>
      <c r="F556" s="57" t="s">
        <v>260</v>
      </c>
      <c r="G556" s="57" t="str">
        <f>_xlfn.XLOOKUP(Tabla20[[#This Row],[cedula]],TMODELO[Numero Documento],TMODELO[Lugar Funciones])</f>
        <v>DEPARTAMENTO DE PATRIMONIO CULTURAL INMATERIAL</v>
      </c>
      <c r="H556" s="57" t="str">
        <f>_xlfn.XLOOKUP(Tabla20[[#This Row],[cedula]],TCARRERA[CEDULA],TCARRERA[CATEGORIA DEL SERVIDOR],"")</f>
        <v>CARRERA ADMINISTRATIVA</v>
      </c>
      <c r="I556" s="65"/>
      <c r="J556" s="41" t="str">
        <f>IF(Tabla20[[#This Row],[CARRERA]]&lt;&gt;"",Tabla20[[#This Row],[CARRERA]],IF(Tabla20[[#This Row],[Columna1]]&lt;&gt;"",Tabla20[[#This Row],[Columna1]],""))</f>
        <v>CARRERA ADMINISTRATIVA</v>
      </c>
      <c r="K556" s="55" t="str">
        <f>IF(Tabla20[[#This Row],[TIPO]]="Temporales",_xlfn.XLOOKUP(Tabla20[[#This Row],[NOMBRE Y APELLIDO]],TBLFECHAS[NOMBRE Y APELLIDO],TBLFECHAS[DESDE]),"")</f>
        <v/>
      </c>
      <c r="L556" s="55" t="str">
        <f>IF(Tabla20[[#This Row],[TIPO]]="Temporales",_xlfn.XLOOKUP(Tabla20[[#This Row],[NOMBRE Y APELLIDO]],TBLFECHAS[NOMBRE Y APELLIDO],TBLFECHAS[HASTA]),"")</f>
        <v/>
      </c>
      <c r="M556" s="58">
        <v>50000</v>
      </c>
      <c r="N556" s="63">
        <v>1854</v>
      </c>
      <c r="O556" s="59">
        <v>1520</v>
      </c>
      <c r="P556" s="59">
        <v>1435</v>
      </c>
      <c r="Q556" s="59">
        <f>Tabla20[[#This Row],[sbruto]]-SUM(Tabla20[[#This Row],[ISR]:[AFP]])-Tabla20[[#This Row],[sneto]]</f>
        <v>375</v>
      </c>
      <c r="R556" s="59">
        <v>44816</v>
      </c>
      <c r="S556" s="45" t="str">
        <f>_xlfn.XLOOKUP(Tabla20[[#This Row],[cedula]],TMODELO[Numero Documento],TMODELO[gen])</f>
        <v>F</v>
      </c>
      <c r="T556" s="49" t="str">
        <f>_xlfn.XLOOKUP(Tabla20[[#This Row],[cedula]],TMODELO[Numero Documento],TMODELO[Lugar Funciones Codigo])</f>
        <v>01.83.03.00.00.01</v>
      </c>
    </row>
    <row r="557" spans="1:20">
      <c r="A557" s="57" t="s">
        <v>3113</v>
      </c>
      <c r="B557" s="57" t="s">
        <v>3145</v>
      </c>
      <c r="C557" s="57" t="s">
        <v>3158</v>
      </c>
      <c r="D557" s="57" t="s">
        <v>2586</v>
      </c>
      <c r="E557" s="57" t="str">
        <f>_xlfn.XLOOKUP(Tabla20[[#This Row],[cedula]],TMODELO[Numero Documento],TMODELO[Empleado])</f>
        <v>RISORIS ESTELA SILVESTRE ORTIZ</v>
      </c>
      <c r="F557" s="57" t="s">
        <v>1109</v>
      </c>
      <c r="G557" s="57" t="str">
        <f>_xlfn.XLOOKUP(Tabla20[[#This Row],[cedula]],TMODELO[Numero Documento],TMODELO[Lugar Funciones])</f>
        <v>DEPARTAMENTO DE INVENTARIO DE BIENES CULTURALES</v>
      </c>
      <c r="H557" s="57" t="str">
        <f>_xlfn.XLOOKUP(Tabla20[[#This Row],[cedula]],TCARRERA[CEDULA],TCARRERA[CATEGORIA DEL SERVIDOR],"")</f>
        <v/>
      </c>
      <c r="I557" s="65"/>
      <c r="J557" s="50" t="str">
        <f>IF(Tabla20[[#This Row],[CARRERA]]&lt;&gt;"",Tabla20[[#This Row],[CARRERA]],IF(Tabla20[[#This Row],[Columna1]]&lt;&gt;"",Tabla20[[#This Row],[Columna1]],""))</f>
        <v/>
      </c>
      <c r="K557" s="54" t="str">
        <f>IF(Tabla20[[#This Row],[TIPO]]="Temporales",_xlfn.XLOOKUP(Tabla20[[#This Row],[NOMBRE Y APELLIDO]],TBLFECHAS[NOMBRE Y APELLIDO],TBLFECHAS[DESDE]),"")</f>
        <v/>
      </c>
      <c r="L557" s="54" t="str">
        <f>IF(Tabla20[[#This Row],[TIPO]]="Temporales",_xlfn.XLOOKUP(Tabla20[[#This Row],[NOMBRE Y APELLIDO]],TBLFECHAS[NOMBRE Y APELLIDO],TBLFECHAS[HASTA]),"")</f>
        <v/>
      </c>
      <c r="M557" s="58">
        <v>115000</v>
      </c>
      <c r="N557" s="60">
        <v>15633.74</v>
      </c>
      <c r="O557" s="59">
        <v>3496</v>
      </c>
      <c r="P557" s="59">
        <v>3300.5</v>
      </c>
      <c r="Q557" s="59">
        <f>Tabla20[[#This Row],[sbruto]]-SUM(Tabla20[[#This Row],[ISR]:[AFP]])-Tabla20[[#This Row],[sneto]]</f>
        <v>525.00000000001455</v>
      </c>
      <c r="R557" s="59">
        <v>92044.76</v>
      </c>
      <c r="S557" s="49" t="str">
        <f>_xlfn.XLOOKUP(Tabla20[[#This Row],[cedula]],TMODELO[Numero Documento],TMODELO[gen])</f>
        <v>F</v>
      </c>
      <c r="T557" s="49" t="str">
        <f>_xlfn.XLOOKUP(Tabla20[[#This Row],[cedula]],TMODELO[Numero Documento],TMODELO[Lugar Funciones Codigo])</f>
        <v>01.83.03.00.00.02</v>
      </c>
    </row>
    <row r="558" spans="1:20">
      <c r="A558" s="57" t="s">
        <v>3113</v>
      </c>
      <c r="B558" s="57" t="s">
        <v>3145</v>
      </c>
      <c r="C558" s="57" t="s">
        <v>3158</v>
      </c>
      <c r="D558" s="57" t="s">
        <v>1523</v>
      </c>
      <c r="E558" s="57" t="str">
        <f>_xlfn.XLOOKUP(Tabla20[[#This Row],[cedula]],TMODELO[Numero Documento],TMODELO[Empleado])</f>
        <v>GLENYS ESPINOSA PEREZ</v>
      </c>
      <c r="F558" s="57" t="s">
        <v>1210</v>
      </c>
      <c r="G558" s="57" t="str">
        <f>_xlfn.XLOOKUP(Tabla20[[#This Row],[cedula]],TMODELO[Numero Documento],TMODELO[Lugar Funciones])</f>
        <v>DEPARTAMENTO DE INVENTARIO DE BIENES CULTURALES</v>
      </c>
      <c r="H558" s="57" t="str">
        <f>_xlfn.XLOOKUP(Tabla20[[#This Row],[cedula]],TCARRERA[CEDULA],TCARRERA[CATEGORIA DEL SERVIDOR],"")</f>
        <v>CARRERA ADMINISTRATIVA</v>
      </c>
      <c r="I558" s="65"/>
      <c r="J558" s="41" t="str">
        <f>IF(Tabla20[[#This Row],[CARRERA]]&lt;&gt;"",Tabla20[[#This Row],[CARRERA]],IF(Tabla20[[#This Row],[Columna1]]&lt;&gt;"",Tabla20[[#This Row],[Columna1]],""))</f>
        <v>CARRERA ADMINISTRATIVA</v>
      </c>
      <c r="K558" s="55" t="str">
        <f>IF(Tabla20[[#This Row],[TIPO]]="Temporales",_xlfn.XLOOKUP(Tabla20[[#This Row],[NOMBRE Y APELLIDO]],TBLFECHAS[NOMBRE Y APELLIDO],TBLFECHAS[DESDE]),"")</f>
        <v/>
      </c>
      <c r="L558" s="55" t="str">
        <f>IF(Tabla20[[#This Row],[TIPO]]="Temporales",_xlfn.XLOOKUP(Tabla20[[#This Row],[NOMBRE Y APELLIDO]],TBLFECHAS[NOMBRE Y APELLIDO],TBLFECHAS[HASTA]),"")</f>
        <v/>
      </c>
      <c r="M558" s="58">
        <v>70000</v>
      </c>
      <c r="N558" s="63">
        <v>5098.45</v>
      </c>
      <c r="O558" s="59">
        <v>2128</v>
      </c>
      <c r="P558" s="59">
        <v>2009</v>
      </c>
      <c r="Q558" s="59">
        <f>Tabla20[[#This Row],[sbruto]]-SUM(Tabla20[[#This Row],[ISR]:[AFP]])-Tabla20[[#This Row],[sneto]]</f>
        <v>2575.1200000000026</v>
      </c>
      <c r="R558" s="59">
        <v>58189.43</v>
      </c>
      <c r="S558" s="45" t="str">
        <f>_xlfn.XLOOKUP(Tabla20[[#This Row],[cedula]],TMODELO[Numero Documento],TMODELO[gen])</f>
        <v>F</v>
      </c>
      <c r="T558" s="49" t="str">
        <f>_xlfn.XLOOKUP(Tabla20[[#This Row],[cedula]],TMODELO[Numero Documento],TMODELO[Lugar Funciones Codigo])</f>
        <v>01.83.03.00.00.02</v>
      </c>
    </row>
    <row r="559" spans="1:20">
      <c r="A559" s="57" t="s">
        <v>3113</v>
      </c>
      <c r="B559" s="57" t="s">
        <v>3145</v>
      </c>
      <c r="C559" s="57" t="s">
        <v>3158</v>
      </c>
      <c r="D559" s="57" t="s">
        <v>2578</v>
      </c>
      <c r="E559" s="57" t="str">
        <f>_xlfn.XLOOKUP(Tabla20[[#This Row],[cedula]],TMODELO[Numero Documento],TMODELO[Empleado])</f>
        <v>FEDERICO FULGENCIO SENSENATE</v>
      </c>
      <c r="F559" s="57" t="s">
        <v>248</v>
      </c>
      <c r="G559" s="57" t="str">
        <f>_xlfn.XLOOKUP(Tabla20[[#This Row],[cedula]],TMODELO[Numero Documento],TMODELO[Lugar Funciones])</f>
        <v>DEPARTAMENTO DE INVENTARIO DE BIENES CULTURALES</v>
      </c>
      <c r="H559" s="57" t="str">
        <f>_xlfn.XLOOKUP(Tabla20[[#This Row],[cedula]],TCARRERA[CEDULA],TCARRERA[CATEGORIA DEL SERVIDOR],"")</f>
        <v/>
      </c>
      <c r="I559" s="65"/>
      <c r="J559" s="41" t="str">
        <f>IF(Tabla20[[#This Row],[CARRERA]]&lt;&gt;"",Tabla20[[#This Row],[CARRERA]],IF(Tabla20[[#This Row],[Columna1]]&lt;&gt;"",Tabla20[[#This Row],[Columna1]],""))</f>
        <v/>
      </c>
      <c r="K559" s="55" t="str">
        <f>IF(Tabla20[[#This Row],[TIPO]]="Temporales",_xlfn.XLOOKUP(Tabla20[[#This Row],[NOMBRE Y APELLIDO]],TBLFECHAS[NOMBRE Y APELLIDO],TBLFECHAS[DESDE]),"")</f>
        <v/>
      </c>
      <c r="L559" s="55" t="str">
        <f>IF(Tabla20[[#This Row],[TIPO]]="Temporales",_xlfn.XLOOKUP(Tabla20[[#This Row],[NOMBRE Y APELLIDO]],TBLFECHAS[NOMBRE Y APELLIDO],TBLFECHAS[HASTA]),"")</f>
        <v/>
      </c>
      <c r="M559" s="58">
        <v>55000</v>
      </c>
      <c r="N559" s="63">
        <v>2559.6799999999998</v>
      </c>
      <c r="O559" s="59">
        <v>1672</v>
      </c>
      <c r="P559" s="59">
        <v>1578.5</v>
      </c>
      <c r="Q559" s="59">
        <f>Tabla20[[#This Row],[sbruto]]-SUM(Tabla20[[#This Row],[ISR]:[AFP]])-Tabla20[[#This Row],[sneto]]</f>
        <v>7579.1999999999971</v>
      </c>
      <c r="R559" s="59">
        <v>41610.620000000003</v>
      </c>
      <c r="S559" s="45" t="str">
        <f>_xlfn.XLOOKUP(Tabla20[[#This Row],[cedula]],TMODELO[Numero Documento],TMODELO[gen])</f>
        <v>M</v>
      </c>
      <c r="T559" s="49" t="str">
        <f>_xlfn.XLOOKUP(Tabla20[[#This Row],[cedula]],TMODELO[Numero Documento],TMODELO[Lugar Funciones Codigo])</f>
        <v>01.83.03.00.00.02</v>
      </c>
    </row>
    <row r="560" spans="1:20">
      <c r="A560" s="57" t="s">
        <v>3113</v>
      </c>
      <c r="B560" s="57" t="s">
        <v>3145</v>
      </c>
      <c r="C560" s="57" t="s">
        <v>3158</v>
      </c>
      <c r="D560" s="57" t="s">
        <v>1525</v>
      </c>
      <c r="E560" s="57" t="str">
        <f>_xlfn.XLOOKUP(Tabla20[[#This Row],[cedula]],TMODELO[Numero Documento],TMODELO[Empleado])</f>
        <v>MARIA NELLY PEÑA GARCIA</v>
      </c>
      <c r="F560" s="57" t="s">
        <v>102</v>
      </c>
      <c r="G560" s="57" t="str">
        <f>_xlfn.XLOOKUP(Tabla20[[#This Row],[cedula]],TMODELO[Numero Documento],TMODELO[Lugar Funciones])</f>
        <v>DEPARTAMENTO DE INVENTARIO DE BIENES CULTURALES</v>
      </c>
      <c r="H560" s="57" t="str">
        <f>_xlfn.XLOOKUP(Tabla20[[#This Row],[cedula]],TCARRERA[CEDULA],TCARRERA[CATEGORIA DEL SERVIDOR],"")</f>
        <v>CARRERA ADMINISTRATIVA</v>
      </c>
      <c r="I560" s="65"/>
      <c r="J560" s="50" t="str">
        <f>IF(Tabla20[[#This Row],[CARRERA]]&lt;&gt;"",Tabla20[[#This Row],[CARRERA]],IF(Tabla20[[#This Row],[Columna1]]&lt;&gt;"",Tabla20[[#This Row],[Columna1]],""))</f>
        <v>CARRERA ADMINISTRATIVA</v>
      </c>
      <c r="K560" s="54" t="str">
        <f>IF(Tabla20[[#This Row],[TIPO]]="Temporales",_xlfn.XLOOKUP(Tabla20[[#This Row],[NOMBRE Y APELLIDO]],TBLFECHAS[NOMBRE Y APELLIDO],TBLFECHAS[DESDE]),"")</f>
        <v/>
      </c>
      <c r="L560" s="54" t="str">
        <f>IF(Tabla20[[#This Row],[TIPO]]="Temporales",_xlfn.XLOOKUP(Tabla20[[#This Row],[NOMBRE Y APELLIDO]],TBLFECHAS[NOMBRE Y APELLIDO],TBLFECHAS[HASTA]),"")</f>
        <v/>
      </c>
      <c r="M560" s="58">
        <v>50000</v>
      </c>
      <c r="N560" s="63">
        <v>1651.48</v>
      </c>
      <c r="O560" s="59">
        <v>1520</v>
      </c>
      <c r="P560" s="59">
        <v>1435</v>
      </c>
      <c r="Q560" s="59">
        <f>Tabla20[[#This Row],[sbruto]]-SUM(Tabla20[[#This Row],[ISR]:[AFP]])-Tabla20[[#This Row],[sneto]]</f>
        <v>1425.1200000000026</v>
      </c>
      <c r="R560" s="59">
        <v>43968.4</v>
      </c>
      <c r="S560" s="45" t="str">
        <f>_xlfn.XLOOKUP(Tabla20[[#This Row],[cedula]],TMODELO[Numero Documento],TMODELO[gen])</f>
        <v>F</v>
      </c>
      <c r="T560" s="49" t="str">
        <f>_xlfn.XLOOKUP(Tabla20[[#This Row],[cedula]],TMODELO[Numero Documento],TMODELO[Lugar Funciones Codigo])</f>
        <v>01.83.03.00.00.02</v>
      </c>
    </row>
    <row r="561" spans="1:20">
      <c r="A561" s="57" t="s">
        <v>3113</v>
      </c>
      <c r="B561" s="57" t="s">
        <v>3145</v>
      </c>
      <c r="C561" s="57" t="s">
        <v>3158</v>
      </c>
      <c r="D561" s="57" t="s">
        <v>1527</v>
      </c>
      <c r="E561" s="57" t="str">
        <f>_xlfn.XLOOKUP(Tabla20[[#This Row],[cedula]],TMODELO[Numero Documento],TMODELO[Empleado])</f>
        <v>WELINTON DINILIO MATEO ARISTY</v>
      </c>
      <c r="F561" s="57" t="s">
        <v>584</v>
      </c>
      <c r="G561" s="57" t="str">
        <f>_xlfn.XLOOKUP(Tabla20[[#This Row],[cedula]],TMODELO[Numero Documento],TMODELO[Lugar Funciones])</f>
        <v>DEPARTAMENTO DE INVENTARIO DE BIENES CULTURALES</v>
      </c>
      <c r="H561" s="57" t="str">
        <f>_xlfn.XLOOKUP(Tabla20[[#This Row],[cedula]],TCARRERA[CEDULA],TCARRERA[CATEGORIA DEL SERVIDOR],"")</f>
        <v>CARRERA ADMINISTRATIVA</v>
      </c>
      <c r="I561" s="65"/>
      <c r="J561" s="41" t="str">
        <f>IF(Tabla20[[#This Row],[CARRERA]]&lt;&gt;"",Tabla20[[#This Row],[CARRERA]],IF(Tabla20[[#This Row],[Columna1]]&lt;&gt;"",Tabla20[[#This Row],[Columna1]],""))</f>
        <v>CARRERA ADMINISTRATIVA</v>
      </c>
      <c r="K561" s="55" t="str">
        <f>IF(Tabla20[[#This Row],[TIPO]]="Temporales",_xlfn.XLOOKUP(Tabla20[[#This Row],[NOMBRE Y APELLIDO]],TBLFECHAS[NOMBRE Y APELLIDO],TBLFECHAS[DESDE]),"")</f>
        <v/>
      </c>
      <c r="L561" s="55" t="str">
        <f>IF(Tabla20[[#This Row],[TIPO]]="Temporales",_xlfn.XLOOKUP(Tabla20[[#This Row],[NOMBRE Y APELLIDO]],TBLFECHAS[NOMBRE Y APELLIDO],TBLFECHAS[HASTA]),"")</f>
        <v/>
      </c>
      <c r="M561" s="58">
        <v>35000</v>
      </c>
      <c r="N561" s="60">
        <v>0</v>
      </c>
      <c r="O561" s="59">
        <v>1064</v>
      </c>
      <c r="P561" s="59">
        <v>1004.5</v>
      </c>
      <c r="Q561" s="59">
        <f>Tabla20[[#This Row],[sbruto]]-SUM(Tabla20[[#This Row],[ISR]:[AFP]])-Tabla20[[#This Row],[sneto]]</f>
        <v>12394.55</v>
      </c>
      <c r="R561" s="59">
        <v>20536.95</v>
      </c>
      <c r="S561" s="45" t="str">
        <f>_xlfn.XLOOKUP(Tabla20[[#This Row],[cedula]],TMODELO[Numero Documento],TMODELO[gen])</f>
        <v>M</v>
      </c>
      <c r="T561" s="49" t="str">
        <f>_xlfn.XLOOKUP(Tabla20[[#This Row],[cedula]],TMODELO[Numero Documento],TMODELO[Lugar Funciones Codigo])</f>
        <v>01.83.03.00.00.02</v>
      </c>
    </row>
    <row r="562" spans="1:20">
      <c r="A562" s="57" t="s">
        <v>3113</v>
      </c>
      <c r="B562" s="57" t="s">
        <v>3145</v>
      </c>
      <c r="C562" s="57" t="s">
        <v>3158</v>
      </c>
      <c r="D562" s="57" t="s">
        <v>2590</v>
      </c>
      <c r="E562" s="57" t="str">
        <f>_xlfn.XLOOKUP(Tabla20[[#This Row],[cedula]],TMODELO[Numero Documento],TMODELO[Empleado])</f>
        <v>ZORAIDA MAGALY ARACENA</v>
      </c>
      <c r="F562" s="57" t="s">
        <v>681</v>
      </c>
      <c r="G562" s="57" t="str">
        <f>_xlfn.XLOOKUP(Tabla20[[#This Row],[cedula]],TMODELO[Numero Documento],TMODELO[Lugar Funciones])</f>
        <v>DEPARTAMENTO DE INVENTARIO DE BIENES CULTURALES</v>
      </c>
      <c r="H562" s="57" t="str">
        <f>_xlfn.XLOOKUP(Tabla20[[#This Row],[cedula]],TCARRERA[CEDULA],TCARRERA[CATEGORIA DEL SERVIDOR],"")</f>
        <v/>
      </c>
      <c r="I562" s="65"/>
      <c r="J562" s="50" t="str">
        <f>IF(Tabla20[[#This Row],[CARRERA]]&lt;&gt;"",Tabla20[[#This Row],[CARRERA]],IF(Tabla20[[#This Row],[Columna1]]&lt;&gt;"",Tabla20[[#This Row],[Columna1]],""))</f>
        <v/>
      </c>
      <c r="K562" s="54" t="str">
        <f>IF(Tabla20[[#This Row],[TIPO]]="Temporales",_xlfn.XLOOKUP(Tabla20[[#This Row],[NOMBRE Y APELLIDO]],TBLFECHAS[NOMBRE Y APELLIDO],TBLFECHAS[DESDE]),"")</f>
        <v/>
      </c>
      <c r="L562" s="54" t="str">
        <f>IF(Tabla20[[#This Row],[TIPO]]="Temporales",_xlfn.XLOOKUP(Tabla20[[#This Row],[NOMBRE Y APELLIDO]],TBLFECHAS[NOMBRE Y APELLIDO],TBLFECHAS[HASTA]),"")</f>
        <v/>
      </c>
      <c r="M562" s="58">
        <v>26250</v>
      </c>
      <c r="N562" s="59">
        <v>0</v>
      </c>
      <c r="O562" s="59">
        <v>798</v>
      </c>
      <c r="P562" s="59">
        <v>753.38</v>
      </c>
      <c r="Q562" s="59">
        <f>Tabla20[[#This Row],[sbruto]]-SUM(Tabla20[[#This Row],[ISR]:[AFP]])-Tabla20[[#This Row],[sneto]]</f>
        <v>375</v>
      </c>
      <c r="R562" s="59">
        <v>24323.62</v>
      </c>
      <c r="S562" s="45" t="str">
        <f>_xlfn.XLOOKUP(Tabla20[[#This Row],[cedula]],TMODELO[Numero Documento],TMODELO[gen])</f>
        <v>F</v>
      </c>
      <c r="T562" s="49" t="str">
        <f>_xlfn.XLOOKUP(Tabla20[[#This Row],[cedula]],TMODELO[Numero Documento],TMODELO[Lugar Funciones Codigo])</f>
        <v>01.83.03.00.00.02</v>
      </c>
    </row>
    <row r="563" spans="1:20">
      <c r="A563" s="57" t="s">
        <v>3113</v>
      </c>
      <c r="B563" s="57" t="s">
        <v>3145</v>
      </c>
      <c r="C563" s="57" t="s">
        <v>3158</v>
      </c>
      <c r="D563" s="57" t="s">
        <v>2576</v>
      </c>
      <c r="E563" s="57" t="str">
        <f>_xlfn.XLOOKUP(Tabla20[[#This Row],[cedula]],TMODELO[Numero Documento],TMODELO[Empleado])</f>
        <v>AMANDA JESSICA ANDRICKSON DE BURGOS</v>
      </c>
      <c r="F563" s="57" t="s">
        <v>257</v>
      </c>
      <c r="G563" s="57" t="str">
        <f>_xlfn.XLOOKUP(Tabla20[[#This Row],[cedula]],TMODELO[Numero Documento],TMODELO[Lugar Funciones])</f>
        <v>DEPARTAMENTO DE INVENTARIO DE BIENES CULTURALES</v>
      </c>
      <c r="H563" s="57" t="str">
        <f>_xlfn.XLOOKUP(Tabla20[[#This Row],[cedula]],TCARRERA[CEDULA],TCARRERA[CATEGORIA DEL SERVIDOR],"")</f>
        <v/>
      </c>
      <c r="I563" s="65"/>
      <c r="J563" s="41" t="str">
        <f>IF(Tabla20[[#This Row],[CARRERA]]&lt;&gt;"",Tabla20[[#This Row],[CARRERA]],IF(Tabla20[[#This Row],[Columna1]]&lt;&gt;"",Tabla20[[#This Row],[Columna1]],""))</f>
        <v/>
      </c>
      <c r="K563" s="55" t="str">
        <f>IF(Tabla20[[#This Row],[TIPO]]="Temporales",_xlfn.XLOOKUP(Tabla20[[#This Row],[NOMBRE Y APELLIDO]],TBLFECHAS[NOMBRE Y APELLIDO],TBLFECHAS[DESDE]),"")</f>
        <v/>
      </c>
      <c r="L563" s="55" t="str">
        <f>IF(Tabla20[[#This Row],[TIPO]]="Temporales",_xlfn.XLOOKUP(Tabla20[[#This Row],[NOMBRE Y APELLIDO]],TBLFECHAS[NOMBRE Y APELLIDO],TBLFECHAS[HASTA]),"")</f>
        <v/>
      </c>
      <c r="M563" s="58">
        <v>25000</v>
      </c>
      <c r="N563" s="63">
        <v>0</v>
      </c>
      <c r="O563" s="59">
        <v>760</v>
      </c>
      <c r="P563" s="59">
        <v>717.5</v>
      </c>
      <c r="Q563" s="59">
        <f>Tabla20[[#This Row],[sbruto]]-SUM(Tabla20[[#This Row],[ISR]:[AFP]])-Tabla20[[#This Row],[sneto]]</f>
        <v>7576</v>
      </c>
      <c r="R563" s="59">
        <v>15946.5</v>
      </c>
      <c r="S563" s="49" t="str">
        <f>_xlfn.XLOOKUP(Tabla20[[#This Row],[cedula]],TMODELO[Numero Documento],TMODELO[gen])</f>
        <v>F</v>
      </c>
      <c r="T563" s="49" t="str">
        <f>_xlfn.XLOOKUP(Tabla20[[#This Row],[cedula]],TMODELO[Numero Documento],TMODELO[Lugar Funciones Codigo])</f>
        <v>01.83.03.00.00.02</v>
      </c>
    </row>
    <row r="564" spans="1:20">
      <c r="A564" s="57" t="s">
        <v>3113</v>
      </c>
      <c r="B564" s="57" t="s">
        <v>3145</v>
      </c>
      <c r="C564" s="57" t="s">
        <v>3158</v>
      </c>
      <c r="D564" s="57" t="s">
        <v>1524</v>
      </c>
      <c r="E564" s="57" t="str">
        <f>_xlfn.XLOOKUP(Tabla20[[#This Row],[cedula]],TMODELO[Numero Documento],TMODELO[Empleado])</f>
        <v>JUAN ANTONIO CIPRIAN MERCEDES</v>
      </c>
      <c r="F564" s="57" t="s">
        <v>27</v>
      </c>
      <c r="G564" s="57" t="str">
        <f>_xlfn.XLOOKUP(Tabla20[[#This Row],[cedula]],TMODELO[Numero Documento],TMODELO[Lugar Funciones])</f>
        <v>DEPARTAMENTO DE INVENTARIO DE BIENES CULTURALES</v>
      </c>
      <c r="H564" s="57" t="str">
        <f>_xlfn.XLOOKUP(Tabla20[[#This Row],[cedula]],TCARRERA[CEDULA],TCARRERA[CATEGORIA DEL SERVIDOR],"")</f>
        <v>CARRERA ADMINISTRATIVA</v>
      </c>
      <c r="I564" s="65"/>
      <c r="J564" s="41" t="str">
        <f>IF(Tabla20[[#This Row],[CARRERA]]&lt;&gt;"",Tabla20[[#This Row],[CARRERA]],IF(Tabla20[[#This Row],[Columna1]]&lt;&gt;"",Tabla20[[#This Row],[Columna1]],""))</f>
        <v>CARRERA ADMINISTRATIVA</v>
      </c>
      <c r="K564" s="55" t="str">
        <f>IF(Tabla20[[#This Row],[TIPO]]="Temporales",_xlfn.XLOOKUP(Tabla20[[#This Row],[NOMBRE Y APELLIDO]],TBLFECHAS[NOMBRE Y APELLIDO],TBLFECHAS[DESDE]),"")</f>
        <v/>
      </c>
      <c r="L564" s="55" t="str">
        <f>IF(Tabla20[[#This Row],[TIPO]]="Temporales",_xlfn.XLOOKUP(Tabla20[[#This Row],[NOMBRE Y APELLIDO]],TBLFECHAS[NOMBRE Y APELLIDO],TBLFECHAS[HASTA]),"")</f>
        <v/>
      </c>
      <c r="M564" s="58">
        <v>20000</v>
      </c>
      <c r="N564" s="60">
        <v>0</v>
      </c>
      <c r="O564" s="59">
        <v>608</v>
      </c>
      <c r="P564" s="59">
        <v>574</v>
      </c>
      <c r="Q564" s="59">
        <f>Tabla20[[#This Row],[sbruto]]-SUM(Tabla20[[#This Row],[ISR]:[AFP]])-Tabla20[[#This Row],[sneto]]</f>
        <v>9378.83</v>
      </c>
      <c r="R564" s="59">
        <v>9439.17</v>
      </c>
      <c r="S564" s="45" t="str">
        <f>_xlfn.XLOOKUP(Tabla20[[#This Row],[cedula]],TMODELO[Numero Documento],TMODELO[gen])</f>
        <v>M</v>
      </c>
      <c r="T564" s="49" t="str">
        <f>_xlfn.XLOOKUP(Tabla20[[#This Row],[cedula]],TMODELO[Numero Documento],TMODELO[Lugar Funciones Codigo])</f>
        <v>01.83.03.00.00.02</v>
      </c>
    </row>
    <row r="565" spans="1:20">
      <c r="A565" s="57" t="s">
        <v>3113</v>
      </c>
      <c r="B565" s="57" t="s">
        <v>3145</v>
      </c>
      <c r="C565" s="57" t="s">
        <v>3158</v>
      </c>
      <c r="D565" s="57" t="s">
        <v>2581</v>
      </c>
      <c r="E565" s="57" t="str">
        <f>_xlfn.XLOOKUP(Tabla20[[#This Row],[cedula]],TMODELO[Numero Documento],TMODELO[Empleado])</f>
        <v>MANUEL RODRIGUEZ SANTIAGO</v>
      </c>
      <c r="F565" s="57" t="s">
        <v>254</v>
      </c>
      <c r="G565" s="57" t="str">
        <f>_xlfn.XLOOKUP(Tabla20[[#This Row],[cedula]],TMODELO[Numero Documento],TMODELO[Lugar Funciones])</f>
        <v>DEPARTAMENTO DE INVENTARIO DE BIENES CULTURALES</v>
      </c>
      <c r="H565" s="57" t="str">
        <f>_xlfn.XLOOKUP(Tabla20[[#This Row],[cedula]],TCARRERA[CEDULA],TCARRERA[CATEGORIA DEL SERVIDOR],"")</f>
        <v/>
      </c>
      <c r="I565" s="65"/>
      <c r="J565" s="41" t="str">
        <f>IF(Tabla20[[#This Row],[CARRERA]]&lt;&gt;"",Tabla20[[#This Row],[CARRERA]],IF(Tabla20[[#This Row],[Columna1]]&lt;&gt;"",Tabla20[[#This Row],[Columna1]],""))</f>
        <v/>
      </c>
      <c r="K565" s="55" t="str">
        <f>IF(Tabla20[[#This Row],[TIPO]]="Temporales",_xlfn.XLOOKUP(Tabla20[[#This Row],[NOMBRE Y APELLIDO]],TBLFECHAS[NOMBRE Y APELLIDO],TBLFECHAS[DESDE]),"")</f>
        <v/>
      </c>
      <c r="L565" s="55" t="str">
        <f>IF(Tabla20[[#This Row],[TIPO]]="Temporales",_xlfn.XLOOKUP(Tabla20[[#This Row],[NOMBRE Y APELLIDO]],TBLFECHAS[NOMBRE Y APELLIDO],TBLFECHAS[HASTA]),"")</f>
        <v/>
      </c>
      <c r="M565" s="58">
        <v>20000</v>
      </c>
      <c r="N565" s="62">
        <v>0</v>
      </c>
      <c r="O565" s="59">
        <v>608</v>
      </c>
      <c r="P565" s="59">
        <v>574</v>
      </c>
      <c r="Q565" s="59">
        <f>Tabla20[[#This Row],[sbruto]]-SUM(Tabla20[[#This Row],[ISR]:[AFP]])-Tabla20[[#This Row],[sneto]]</f>
        <v>12020.15</v>
      </c>
      <c r="R565" s="59">
        <v>6797.85</v>
      </c>
      <c r="S565" s="45" t="str">
        <f>_xlfn.XLOOKUP(Tabla20[[#This Row],[cedula]],TMODELO[Numero Documento],TMODELO[gen])</f>
        <v>M</v>
      </c>
      <c r="T565" s="49" t="str">
        <f>_xlfn.XLOOKUP(Tabla20[[#This Row],[cedula]],TMODELO[Numero Documento],TMODELO[Lugar Funciones Codigo])</f>
        <v>01.83.03.00.00.02</v>
      </c>
    </row>
    <row r="566" spans="1:20">
      <c r="A566" s="57" t="s">
        <v>3113</v>
      </c>
      <c r="B566" s="57" t="s">
        <v>3145</v>
      </c>
      <c r="C566" s="57" t="s">
        <v>3158</v>
      </c>
      <c r="D566" s="57" t="s">
        <v>2577</v>
      </c>
      <c r="E566" s="57" t="str">
        <f>_xlfn.XLOOKUP(Tabla20[[#This Row],[cedula]],TMODELO[Numero Documento],TMODELO[Empleado])</f>
        <v>ELIZABETH GARABITO LUCIANO</v>
      </c>
      <c r="F566" s="57" t="s">
        <v>8</v>
      </c>
      <c r="G566" s="57" t="str">
        <f>_xlfn.XLOOKUP(Tabla20[[#This Row],[cedula]],TMODELO[Numero Documento],TMODELO[Lugar Funciones])</f>
        <v>DEPARTAMENTO DE INVENTARIO DE BIENES CULTURALES</v>
      </c>
      <c r="H566" s="57" t="str">
        <f>_xlfn.XLOOKUP(Tabla20[[#This Row],[cedula]],TCARRERA[CEDULA],TCARRERA[CATEGORIA DEL SERVIDOR],"")</f>
        <v/>
      </c>
      <c r="I566" s="65"/>
      <c r="J566" s="41" t="str">
        <f>IF(Tabla20[[#This Row],[CARRERA]]&lt;&gt;"",Tabla20[[#This Row],[CARRERA]],IF(Tabla20[[#This Row],[Columna1]]&lt;&gt;"",Tabla20[[#This Row],[Columna1]],""))</f>
        <v/>
      </c>
      <c r="K566" s="55" t="str">
        <f>IF(Tabla20[[#This Row],[TIPO]]="Temporales",_xlfn.XLOOKUP(Tabla20[[#This Row],[NOMBRE Y APELLIDO]],TBLFECHAS[NOMBRE Y APELLIDO],TBLFECHAS[DESDE]),"")</f>
        <v/>
      </c>
      <c r="L566" s="55" t="str">
        <f>IF(Tabla20[[#This Row],[TIPO]]="Temporales",_xlfn.XLOOKUP(Tabla20[[#This Row],[NOMBRE Y APELLIDO]],TBLFECHAS[NOMBRE Y APELLIDO],TBLFECHAS[HASTA]),"")</f>
        <v/>
      </c>
      <c r="M566" s="58">
        <v>20000</v>
      </c>
      <c r="N566" s="63">
        <v>0</v>
      </c>
      <c r="O566" s="59">
        <v>608</v>
      </c>
      <c r="P566" s="59">
        <v>574</v>
      </c>
      <c r="Q566" s="59">
        <f>Tabla20[[#This Row],[sbruto]]-SUM(Tabla20[[#This Row],[ISR]:[AFP]])-Tabla20[[#This Row],[sneto]]</f>
        <v>9143.84</v>
      </c>
      <c r="R566" s="59">
        <v>9674.16</v>
      </c>
      <c r="S566" s="45" t="str">
        <f>_xlfn.XLOOKUP(Tabla20[[#This Row],[cedula]],TMODELO[Numero Documento],TMODELO[gen])</f>
        <v>F</v>
      </c>
      <c r="T566" s="49" t="str">
        <f>_xlfn.XLOOKUP(Tabla20[[#This Row],[cedula]],TMODELO[Numero Documento],TMODELO[Lugar Funciones Codigo])</f>
        <v>01.83.03.00.00.02</v>
      </c>
    </row>
    <row r="567" spans="1:20">
      <c r="A567" s="57" t="s">
        <v>3113</v>
      </c>
      <c r="B567" s="57" t="s">
        <v>3145</v>
      </c>
      <c r="C567" s="57" t="s">
        <v>3158</v>
      </c>
      <c r="D567" s="57" t="s">
        <v>1526</v>
      </c>
      <c r="E567" s="57" t="str">
        <f>_xlfn.XLOOKUP(Tabla20[[#This Row],[cedula]],TMODELO[Numero Documento],TMODELO[Empleado])</f>
        <v>MARITZA GARCIA PIMENTEL</v>
      </c>
      <c r="F567" s="57" t="s">
        <v>8</v>
      </c>
      <c r="G567" s="57" t="str">
        <f>_xlfn.XLOOKUP(Tabla20[[#This Row],[cedula]],TMODELO[Numero Documento],TMODELO[Lugar Funciones])</f>
        <v>DEPARTAMENTO DE INVENTARIO DE BIENES CULTURALES</v>
      </c>
      <c r="H567" s="57" t="str">
        <f>_xlfn.XLOOKUP(Tabla20[[#This Row],[cedula]],TCARRERA[CEDULA],TCARRERA[CATEGORIA DEL SERVIDOR],"")</f>
        <v>CARRERA ADMINISTRATIVA</v>
      </c>
      <c r="I567" s="65"/>
      <c r="J567" s="41" t="str">
        <f>IF(Tabla20[[#This Row],[CARRERA]]&lt;&gt;"",Tabla20[[#This Row],[CARRERA]],IF(Tabla20[[#This Row],[Columna1]]&lt;&gt;"",Tabla20[[#This Row],[Columna1]],""))</f>
        <v>CARRERA ADMINISTRATIVA</v>
      </c>
      <c r="K567" s="55" t="str">
        <f>IF(Tabla20[[#This Row],[TIPO]]="Temporales",_xlfn.XLOOKUP(Tabla20[[#This Row],[NOMBRE Y APELLIDO]],TBLFECHAS[NOMBRE Y APELLIDO],TBLFECHAS[DESDE]),"")</f>
        <v/>
      </c>
      <c r="L567" s="55" t="str">
        <f>IF(Tabla20[[#This Row],[TIPO]]="Temporales",_xlfn.XLOOKUP(Tabla20[[#This Row],[NOMBRE Y APELLIDO]],TBLFECHAS[NOMBRE Y APELLIDO],TBLFECHAS[HASTA]),"")</f>
        <v/>
      </c>
      <c r="M567" s="58">
        <v>10000</v>
      </c>
      <c r="N567" s="59">
        <v>0</v>
      </c>
      <c r="O567" s="59">
        <v>304</v>
      </c>
      <c r="P567" s="59">
        <v>287</v>
      </c>
      <c r="Q567" s="59">
        <f>Tabla20[[#This Row],[sbruto]]-SUM(Tabla20[[#This Row],[ISR]:[AFP]])-Tabla20[[#This Row],[sneto]]</f>
        <v>125</v>
      </c>
      <c r="R567" s="59">
        <v>9284</v>
      </c>
      <c r="S567" s="45" t="str">
        <f>_xlfn.XLOOKUP(Tabla20[[#This Row],[cedula]],TMODELO[Numero Documento],TMODELO[gen])</f>
        <v>F</v>
      </c>
      <c r="T567" s="49" t="str">
        <f>_xlfn.XLOOKUP(Tabla20[[#This Row],[cedula]],TMODELO[Numero Documento],TMODELO[Lugar Funciones Codigo])</f>
        <v>01.83.03.00.00.02</v>
      </c>
    </row>
    <row r="568" spans="1:20">
      <c r="A568" s="57" t="s">
        <v>3113</v>
      </c>
      <c r="B568" s="57" t="s">
        <v>3145</v>
      </c>
      <c r="C568" s="57" t="s">
        <v>3158</v>
      </c>
      <c r="D568" s="57" t="s">
        <v>2583</v>
      </c>
      <c r="E568" s="57" t="str">
        <f>_xlfn.XLOOKUP(Tabla20[[#This Row],[cedula]],TMODELO[Numero Documento],TMODELO[Empleado])</f>
        <v>OCTAVIO JIMENEZ MORETA</v>
      </c>
      <c r="F568" s="57" t="s">
        <v>257</v>
      </c>
      <c r="G568" s="57" t="str">
        <f>_xlfn.XLOOKUP(Tabla20[[#This Row],[cedula]],TMODELO[Numero Documento],TMODELO[Lugar Funciones])</f>
        <v>DEPARTAMENTO DE INVENTARIO DE BIENES CULTURALES</v>
      </c>
      <c r="H568" s="57" t="str">
        <f>_xlfn.XLOOKUP(Tabla20[[#This Row],[cedula]],TCARRERA[CEDULA],TCARRERA[CATEGORIA DEL SERVIDOR],"")</f>
        <v/>
      </c>
      <c r="I568" s="65"/>
      <c r="J568" s="41" t="str">
        <f>IF(Tabla20[[#This Row],[CARRERA]]&lt;&gt;"",Tabla20[[#This Row],[CARRERA]],IF(Tabla20[[#This Row],[Columna1]]&lt;&gt;"",Tabla20[[#This Row],[Columna1]],""))</f>
        <v/>
      </c>
      <c r="K568" s="55" t="str">
        <f>IF(Tabla20[[#This Row],[TIPO]]="Temporales",_xlfn.XLOOKUP(Tabla20[[#This Row],[NOMBRE Y APELLIDO]],TBLFECHAS[NOMBRE Y APELLIDO],TBLFECHAS[DESDE]),"")</f>
        <v/>
      </c>
      <c r="L568" s="55" t="str">
        <f>IF(Tabla20[[#This Row],[TIPO]]="Temporales",_xlfn.XLOOKUP(Tabla20[[#This Row],[NOMBRE Y APELLIDO]],TBLFECHAS[NOMBRE Y APELLIDO],TBLFECHAS[HASTA]),"")</f>
        <v/>
      </c>
      <c r="M568" s="58">
        <v>10000</v>
      </c>
      <c r="N568" s="62">
        <v>0</v>
      </c>
      <c r="O568" s="59">
        <v>304</v>
      </c>
      <c r="P568" s="59">
        <v>287</v>
      </c>
      <c r="Q568" s="59">
        <f>Tabla20[[#This Row],[sbruto]]-SUM(Tabla20[[#This Row],[ISR]:[AFP]])-Tabla20[[#This Row],[sneto]]</f>
        <v>7516.63</v>
      </c>
      <c r="R568" s="59">
        <v>1892.37</v>
      </c>
      <c r="S568" s="45" t="str">
        <f>_xlfn.XLOOKUP(Tabla20[[#This Row],[cedula]],TMODELO[Numero Documento],TMODELO[gen])</f>
        <v>M</v>
      </c>
      <c r="T568" s="49" t="str">
        <f>_xlfn.XLOOKUP(Tabla20[[#This Row],[cedula]],TMODELO[Numero Documento],TMODELO[Lugar Funciones Codigo])</f>
        <v>01.83.03.00.00.02</v>
      </c>
    </row>
    <row r="569" spans="1:20">
      <c r="A569" s="57" t="s">
        <v>3113</v>
      </c>
      <c r="B569" s="57" t="s">
        <v>3145</v>
      </c>
      <c r="C569" s="57" t="s">
        <v>3158</v>
      </c>
      <c r="D569" s="57" t="s">
        <v>2453</v>
      </c>
      <c r="E569" s="57" t="str">
        <f>_xlfn.XLOOKUP(Tabla20[[#This Row],[cedula]],TMODELO[Numero Documento],TMODELO[Empleado])</f>
        <v>JUAN FORTUNATO MUBARAK PEREZ</v>
      </c>
      <c r="F569" s="57" t="s">
        <v>60</v>
      </c>
      <c r="G569" s="57" t="str">
        <f>_xlfn.XLOOKUP(Tabla20[[#This Row],[cedula]],TMODELO[Numero Documento],TMODELO[Lugar Funciones])</f>
        <v>DIRECCION NACIONAL DE PATRIMONIO MONUMENTAL</v>
      </c>
      <c r="H569" s="57" t="str">
        <f>_xlfn.XLOOKUP(Tabla20[[#This Row],[cedula]],TCARRERA[CEDULA],TCARRERA[CATEGORIA DEL SERVIDOR],"")</f>
        <v/>
      </c>
      <c r="I569" s="65"/>
      <c r="J569" s="50" t="str">
        <f>IF(Tabla20[[#This Row],[CARRERA]]&lt;&gt;"",Tabla20[[#This Row],[CARRERA]],IF(Tabla20[[#This Row],[Columna1]]&lt;&gt;"",Tabla20[[#This Row],[Columna1]],""))</f>
        <v/>
      </c>
      <c r="K569" s="54" t="str">
        <f>IF(Tabla20[[#This Row],[TIPO]]="Temporales",_xlfn.XLOOKUP(Tabla20[[#This Row],[NOMBRE Y APELLIDO]],TBLFECHAS[NOMBRE Y APELLIDO],TBLFECHAS[DESDE]),"")</f>
        <v/>
      </c>
      <c r="L569" s="54" t="str">
        <f>IF(Tabla20[[#This Row],[TIPO]]="Temporales",_xlfn.XLOOKUP(Tabla20[[#This Row],[NOMBRE Y APELLIDO]],TBLFECHAS[NOMBRE Y APELLIDO],TBLFECHAS[HASTA]),"")</f>
        <v/>
      </c>
      <c r="M569" s="58">
        <v>160000</v>
      </c>
      <c r="N569" s="60">
        <v>26218.87</v>
      </c>
      <c r="O569" s="59">
        <v>4864</v>
      </c>
      <c r="P569" s="59">
        <v>4592</v>
      </c>
      <c r="Q569" s="59">
        <f>Tabla20[[#This Row],[sbruto]]-SUM(Tabla20[[#This Row],[ISR]:[AFP]])-Tabla20[[#This Row],[sneto]]</f>
        <v>25</v>
      </c>
      <c r="R569" s="59">
        <v>124300.13</v>
      </c>
      <c r="S569" s="49" t="str">
        <f>_xlfn.XLOOKUP(Tabla20[[#This Row],[cedula]],TMODELO[Numero Documento],TMODELO[gen])</f>
        <v>M</v>
      </c>
      <c r="T569" s="49" t="str">
        <f>_xlfn.XLOOKUP(Tabla20[[#This Row],[cedula]],TMODELO[Numero Documento],TMODELO[Lugar Funciones Codigo])</f>
        <v>01.83.03.03</v>
      </c>
    </row>
    <row r="570" spans="1:20">
      <c r="A570" s="57" t="s">
        <v>3113</v>
      </c>
      <c r="B570" s="57" t="s">
        <v>3145</v>
      </c>
      <c r="C570" s="57" t="s">
        <v>3158</v>
      </c>
      <c r="D570" s="57" t="s">
        <v>2320</v>
      </c>
      <c r="E570" s="57" t="str">
        <f>_xlfn.XLOOKUP(Tabla20[[#This Row],[cedula]],TMODELO[Numero Documento],TMODELO[Empleado])</f>
        <v>ADRIAN ALEJANDRO GAÑAN SOTO</v>
      </c>
      <c r="F570" s="57" t="s">
        <v>1142</v>
      </c>
      <c r="G570" s="57" t="str">
        <f>_xlfn.XLOOKUP(Tabla20[[#This Row],[cedula]],TMODELO[Numero Documento],TMODELO[Lugar Funciones])</f>
        <v>DIRECCION NACIONAL DE PATRIMONIO MONUMENTAL</v>
      </c>
      <c r="H570" s="57" t="str">
        <f>_xlfn.XLOOKUP(Tabla20[[#This Row],[cedula]],TCARRERA[CEDULA],TCARRERA[CATEGORIA DEL SERVIDOR],"")</f>
        <v/>
      </c>
      <c r="I570" s="65"/>
      <c r="J570" s="41" t="str">
        <f>IF(Tabla20[[#This Row],[CARRERA]]&lt;&gt;"",Tabla20[[#This Row],[CARRERA]],IF(Tabla20[[#This Row],[Columna1]]&lt;&gt;"",Tabla20[[#This Row],[Columna1]],""))</f>
        <v/>
      </c>
      <c r="K570" s="55" t="str">
        <f>IF(Tabla20[[#This Row],[TIPO]]="Temporales",_xlfn.XLOOKUP(Tabla20[[#This Row],[NOMBRE Y APELLIDO]],TBLFECHAS[NOMBRE Y APELLIDO],TBLFECHAS[DESDE]),"")</f>
        <v/>
      </c>
      <c r="L570" s="55" t="str">
        <f>IF(Tabla20[[#This Row],[TIPO]]="Temporales",_xlfn.XLOOKUP(Tabla20[[#This Row],[NOMBRE Y APELLIDO]],TBLFECHAS[NOMBRE Y APELLIDO],TBLFECHAS[HASTA]),"")</f>
        <v/>
      </c>
      <c r="M570" s="58">
        <v>150000</v>
      </c>
      <c r="N570" s="60">
        <v>23866.62</v>
      </c>
      <c r="O570" s="59">
        <v>4560</v>
      </c>
      <c r="P570" s="59">
        <v>4305</v>
      </c>
      <c r="Q570" s="59">
        <f>Tabla20[[#This Row],[sbruto]]-SUM(Tabla20[[#This Row],[ISR]:[AFP]])-Tabla20[[#This Row],[sneto]]</f>
        <v>375</v>
      </c>
      <c r="R570" s="59">
        <v>116893.38</v>
      </c>
      <c r="S570" s="45" t="str">
        <f>_xlfn.XLOOKUP(Tabla20[[#This Row],[cedula]],TMODELO[Numero Documento],TMODELO[gen])</f>
        <v>M</v>
      </c>
      <c r="T570" s="49" t="str">
        <f>_xlfn.XLOOKUP(Tabla20[[#This Row],[cedula]],TMODELO[Numero Documento],TMODELO[Lugar Funciones Codigo])</f>
        <v>01.83.03.03</v>
      </c>
    </row>
    <row r="571" spans="1:20">
      <c r="A571" s="57" t="s">
        <v>3113</v>
      </c>
      <c r="B571" s="57" t="s">
        <v>3145</v>
      </c>
      <c r="C571" s="57" t="s">
        <v>3158</v>
      </c>
      <c r="D571" s="57" t="s">
        <v>2529</v>
      </c>
      <c r="E571" s="57" t="str">
        <f>_xlfn.XLOOKUP(Tabla20[[#This Row],[cedula]],TMODELO[Numero Documento],TMODELO[Empleado])</f>
        <v>ROSA EVANGELISTA DE LOS BISONO ESPAILLAT</v>
      </c>
      <c r="F571" s="57" t="s">
        <v>32</v>
      </c>
      <c r="G571" s="57" t="str">
        <f>_xlfn.XLOOKUP(Tabla20[[#This Row],[cedula]],TMODELO[Numero Documento],TMODELO[Lugar Funciones])</f>
        <v>DIRECCION NACIONAL DE PATRIMONIO MONUMENTAL</v>
      </c>
      <c r="H571" s="57" t="str">
        <f>_xlfn.XLOOKUP(Tabla20[[#This Row],[cedula]],TCARRERA[CEDULA],TCARRERA[CATEGORIA DEL SERVIDOR],"")</f>
        <v/>
      </c>
      <c r="I571" s="65"/>
      <c r="J571" s="41" t="str">
        <f>IF(Tabla20[[#This Row],[CARRERA]]&lt;&gt;"",Tabla20[[#This Row],[CARRERA]],IF(Tabla20[[#This Row],[Columna1]]&lt;&gt;"",Tabla20[[#This Row],[Columna1]],""))</f>
        <v/>
      </c>
      <c r="K571" s="55" t="str">
        <f>IF(Tabla20[[#This Row],[TIPO]]="Temporales",_xlfn.XLOOKUP(Tabla20[[#This Row],[NOMBRE Y APELLIDO]],TBLFECHAS[NOMBRE Y APELLIDO],TBLFECHAS[DESDE]),"")</f>
        <v/>
      </c>
      <c r="L571" s="55" t="str">
        <f>IF(Tabla20[[#This Row],[TIPO]]="Temporales",_xlfn.XLOOKUP(Tabla20[[#This Row],[NOMBRE Y APELLIDO]],TBLFECHAS[NOMBRE Y APELLIDO],TBLFECHAS[HASTA]),"")</f>
        <v/>
      </c>
      <c r="M571" s="58">
        <v>90000</v>
      </c>
      <c r="N571" s="63">
        <v>9753.1200000000008</v>
      </c>
      <c r="O571" s="59">
        <v>2736</v>
      </c>
      <c r="P571" s="59">
        <v>2583</v>
      </c>
      <c r="Q571" s="59">
        <f>Tabla20[[#This Row],[sbruto]]-SUM(Tabla20[[#This Row],[ISR]:[AFP]])-Tabla20[[#This Row],[sneto]]</f>
        <v>25</v>
      </c>
      <c r="R571" s="59">
        <v>74902.880000000005</v>
      </c>
      <c r="S571" s="48" t="str">
        <f>_xlfn.XLOOKUP(Tabla20[[#This Row],[cedula]],TMODELO[Numero Documento],TMODELO[gen])</f>
        <v>F</v>
      </c>
      <c r="T571" s="49" t="str">
        <f>_xlfn.XLOOKUP(Tabla20[[#This Row],[cedula]],TMODELO[Numero Documento],TMODELO[Lugar Funciones Codigo])</f>
        <v>01.83.03.03</v>
      </c>
    </row>
    <row r="572" spans="1:20">
      <c r="A572" s="57" t="s">
        <v>3113</v>
      </c>
      <c r="B572" s="57" t="s">
        <v>3145</v>
      </c>
      <c r="C572" s="57" t="s">
        <v>3158</v>
      </c>
      <c r="D572" s="57" t="s">
        <v>1330</v>
      </c>
      <c r="E572" s="57" t="str">
        <f>_xlfn.XLOOKUP(Tabla20[[#This Row],[cedula]],TMODELO[Numero Documento],TMODELO[Empleado])</f>
        <v>ANNY RAMIREZ ENCARNACION</v>
      </c>
      <c r="F572" s="57" t="s">
        <v>110</v>
      </c>
      <c r="G572" s="57" t="str">
        <f>_xlfn.XLOOKUP(Tabla20[[#This Row],[cedula]],TMODELO[Numero Documento],TMODELO[Lugar Funciones])</f>
        <v>DIRECCION NACIONAL DE PATRIMONIO MONUMENTAL</v>
      </c>
      <c r="H572" s="57" t="str">
        <f>_xlfn.XLOOKUP(Tabla20[[#This Row],[cedula]],TCARRERA[CEDULA],TCARRERA[CATEGORIA DEL SERVIDOR],"")</f>
        <v>CARRERA ADMINISTRATIVA</v>
      </c>
      <c r="I572" s="65"/>
      <c r="J572" s="50" t="str">
        <f>IF(Tabla20[[#This Row],[CARRERA]]&lt;&gt;"",Tabla20[[#This Row],[CARRERA]],IF(Tabla20[[#This Row],[Columna1]]&lt;&gt;"",Tabla20[[#This Row],[Columna1]],""))</f>
        <v>CARRERA ADMINISTRATIVA</v>
      </c>
      <c r="K572" s="54" t="str">
        <f>IF(Tabla20[[#This Row],[TIPO]]="Temporales",_xlfn.XLOOKUP(Tabla20[[#This Row],[NOMBRE Y APELLIDO]],TBLFECHAS[NOMBRE Y APELLIDO],TBLFECHAS[DESDE]),"")</f>
        <v/>
      </c>
      <c r="L572" s="54" t="str">
        <f>IF(Tabla20[[#This Row],[TIPO]]="Temporales",_xlfn.XLOOKUP(Tabla20[[#This Row],[NOMBRE Y APELLIDO]],TBLFECHAS[NOMBRE Y APELLIDO],TBLFECHAS[HASTA]),"")</f>
        <v/>
      </c>
      <c r="M572" s="58">
        <v>60000</v>
      </c>
      <c r="N572" s="60">
        <v>3486.68</v>
      </c>
      <c r="O572" s="59">
        <v>1824</v>
      </c>
      <c r="P572" s="59">
        <v>1722</v>
      </c>
      <c r="Q572" s="59">
        <f>Tabla20[[#This Row],[sbruto]]-SUM(Tabla20[[#This Row],[ISR]:[AFP]])-Tabla20[[#This Row],[sneto]]</f>
        <v>75</v>
      </c>
      <c r="R572" s="59">
        <v>52892.32</v>
      </c>
      <c r="S572" s="45" t="str">
        <f>_xlfn.XLOOKUP(Tabla20[[#This Row],[cedula]],TMODELO[Numero Documento],TMODELO[gen])</f>
        <v>F</v>
      </c>
      <c r="T572" s="49" t="str">
        <f>_xlfn.XLOOKUP(Tabla20[[#This Row],[cedula]],TMODELO[Numero Documento],TMODELO[Lugar Funciones Codigo])</f>
        <v>01.83.03.03</v>
      </c>
    </row>
    <row r="573" spans="1:20">
      <c r="A573" s="57" t="s">
        <v>3113</v>
      </c>
      <c r="B573" s="57" t="s">
        <v>3145</v>
      </c>
      <c r="C573" s="57" t="s">
        <v>3158</v>
      </c>
      <c r="D573" s="57" t="s">
        <v>1511</v>
      </c>
      <c r="E573" s="57" t="str">
        <f>_xlfn.XLOOKUP(Tabla20[[#This Row],[cedula]],TMODELO[Numero Documento],TMODELO[Empleado])</f>
        <v>SANTA SUSANA TERRERO BATISTA</v>
      </c>
      <c r="F573" s="57" t="s">
        <v>607</v>
      </c>
      <c r="G573" s="57" t="str">
        <f>_xlfn.XLOOKUP(Tabla20[[#This Row],[cedula]],TMODELO[Numero Documento],TMODELO[Lugar Funciones])</f>
        <v>DIRECCION NACIONAL DE PATRIMONIO MONUMENTAL</v>
      </c>
      <c r="H573" s="57" t="str">
        <f>_xlfn.XLOOKUP(Tabla20[[#This Row],[cedula]],TCARRERA[CEDULA],TCARRERA[CATEGORIA DEL SERVIDOR],"")</f>
        <v>CARRERA ADMINISTRATIVA</v>
      </c>
      <c r="I573" s="65"/>
      <c r="J573" s="41" t="str">
        <f>IF(Tabla20[[#This Row],[CARRERA]]&lt;&gt;"",Tabla20[[#This Row],[CARRERA]],IF(Tabla20[[#This Row],[Columna1]]&lt;&gt;"",Tabla20[[#This Row],[Columna1]],""))</f>
        <v>CARRERA ADMINISTRATIVA</v>
      </c>
      <c r="K573" s="55" t="str">
        <f>IF(Tabla20[[#This Row],[TIPO]]="Temporales",_xlfn.XLOOKUP(Tabla20[[#This Row],[NOMBRE Y APELLIDO]],TBLFECHAS[NOMBRE Y APELLIDO],TBLFECHAS[DESDE]),"")</f>
        <v/>
      </c>
      <c r="L573" s="55" t="str">
        <f>IF(Tabla20[[#This Row],[TIPO]]="Temporales",_xlfn.XLOOKUP(Tabla20[[#This Row],[NOMBRE Y APELLIDO]],TBLFECHAS[NOMBRE Y APELLIDO],TBLFECHAS[HASTA]),"")</f>
        <v/>
      </c>
      <c r="M573" s="58">
        <v>60000</v>
      </c>
      <c r="N573" s="63">
        <v>3216.65</v>
      </c>
      <c r="O573" s="59">
        <v>1824</v>
      </c>
      <c r="P573" s="59">
        <v>1722</v>
      </c>
      <c r="Q573" s="59">
        <f>Tabla20[[#This Row],[sbruto]]-SUM(Tabla20[[#This Row],[ISR]:[AFP]])-Tabla20[[#This Row],[sneto]]</f>
        <v>21498.899999999998</v>
      </c>
      <c r="R573" s="59">
        <v>31738.45</v>
      </c>
      <c r="S573" s="45" t="str">
        <f>_xlfn.XLOOKUP(Tabla20[[#This Row],[cedula]],TMODELO[Numero Documento],TMODELO[gen])</f>
        <v>F</v>
      </c>
      <c r="T573" s="49" t="str">
        <f>_xlfn.XLOOKUP(Tabla20[[#This Row],[cedula]],TMODELO[Numero Documento],TMODELO[Lugar Funciones Codigo])</f>
        <v>01.83.03.03</v>
      </c>
    </row>
    <row r="574" spans="1:20">
      <c r="A574" s="57" t="s">
        <v>3113</v>
      </c>
      <c r="B574" s="57" t="s">
        <v>3145</v>
      </c>
      <c r="C574" s="57" t="s">
        <v>3158</v>
      </c>
      <c r="D574" s="57" t="s">
        <v>1440</v>
      </c>
      <c r="E574" s="57" t="str">
        <f>_xlfn.XLOOKUP(Tabla20[[#This Row],[cedula]],TMODELO[Numero Documento],TMODELO[Empleado])</f>
        <v>EVELYN ROSANNA FERNANDEZ HERNANDEZ</v>
      </c>
      <c r="F574" s="57" t="s">
        <v>498</v>
      </c>
      <c r="G574" s="57" t="str">
        <f>_xlfn.XLOOKUP(Tabla20[[#This Row],[cedula]],TMODELO[Numero Documento],TMODELO[Lugar Funciones])</f>
        <v>DIRECCION NACIONAL DE PATRIMONIO MONUMENTAL</v>
      </c>
      <c r="H574" s="57" t="str">
        <f>_xlfn.XLOOKUP(Tabla20[[#This Row],[cedula]],TCARRERA[CEDULA],TCARRERA[CATEGORIA DEL SERVIDOR],"")</f>
        <v>CARRERA ADMINISTRATIVA</v>
      </c>
      <c r="I574" s="65"/>
      <c r="J574" s="41" t="str">
        <f>IF(Tabla20[[#This Row],[CARRERA]]&lt;&gt;"",Tabla20[[#This Row],[CARRERA]],IF(Tabla20[[#This Row],[Columna1]]&lt;&gt;"",Tabla20[[#This Row],[Columna1]],""))</f>
        <v>CARRERA ADMINISTRATIVA</v>
      </c>
      <c r="K574" s="55" t="str">
        <f>IF(Tabla20[[#This Row],[TIPO]]="Temporales",_xlfn.XLOOKUP(Tabla20[[#This Row],[NOMBRE Y APELLIDO]],TBLFECHAS[NOMBRE Y APELLIDO],TBLFECHAS[DESDE]),"")</f>
        <v/>
      </c>
      <c r="L574" s="55" t="str">
        <f>IF(Tabla20[[#This Row],[TIPO]]="Temporales",_xlfn.XLOOKUP(Tabla20[[#This Row],[NOMBRE Y APELLIDO]],TBLFECHAS[NOMBRE Y APELLIDO],TBLFECHAS[HASTA]),"")</f>
        <v/>
      </c>
      <c r="M574" s="58">
        <v>50000</v>
      </c>
      <c r="N574" s="63">
        <v>1651.48</v>
      </c>
      <c r="O574" s="59">
        <v>1520</v>
      </c>
      <c r="P574" s="59">
        <v>1435</v>
      </c>
      <c r="Q574" s="59">
        <f>Tabla20[[#This Row],[sbruto]]-SUM(Tabla20[[#This Row],[ISR]:[AFP]])-Tabla20[[#This Row],[sneto]]</f>
        <v>21596.550000000003</v>
      </c>
      <c r="R574" s="59">
        <v>23796.97</v>
      </c>
      <c r="S574" s="45" t="str">
        <f>_xlfn.XLOOKUP(Tabla20[[#This Row],[cedula]],TMODELO[Numero Documento],TMODELO[gen])</f>
        <v>F</v>
      </c>
      <c r="T574" s="49" t="str">
        <f>_xlfn.XLOOKUP(Tabla20[[#This Row],[cedula]],TMODELO[Numero Documento],TMODELO[Lugar Funciones Codigo])</f>
        <v>01.83.03.03</v>
      </c>
    </row>
    <row r="575" spans="1:20">
      <c r="A575" s="57" t="s">
        <v>3113</v>
      </c>
      <c r="B575" s="57" t="s">
        <v>3145</v>
      </c>
      <c r="C575" s="57" t="s">
        <v>3158</v>
      </c>
      <c r="D575" s="57" t="s">
        <v>2336</v>
      </c>
      <c r="E575" s="57" t="str">
        <f>_xlfn.XLOOKUP(Tabla20[[#This Row],[cedula]],TMODELO[Numero Documento],TMODELO[Empleado])</f>
        <v>ANGELA MARIA ESCOTO MONEGRO</v>
      </c>
      <c r="F575" s="57" t="s">
        <v>265</v>
      </c>
      <c r="G575" s="57" t="str">
        <f>_xlfn.XLOOKUP(Tabla20[[#This Row],[cedula]],TMODELO[Numero Documento],TMODELO[Lugar Funciones])</f>
        <v>DIRECCION NACIONAL DE PATRIMONIO MONUMENTAL</v>
      </c>
      <c r="H575" s="57" t="str">
        <f>_xlfn.XLOOKUP(Tabla20[[#This Row],[cedula]],TCARRERA[CEDULA],TCARRERA[CATEGORIA DEL SERVIDOR],"")</f>
        <v/>
      </c>
      <c r="I575" s="65"/>
      <c r="J575" s="41" t="str">
        <f>IF(Tabla20[[#This Row],[CARRERA]]&lt;&gt;"",Tabla20[[#This Row],[CARRERA]],IF(Tabla20[[#This Row],[Columna1]]&lt;&gt;"",Tabla20[[#This Row],[Columna1]],""))</f>
        <v/>
      </c>
      <c r="K575" s="55" t="str">
        <f>IF(Tabla20[[#This Row],[TIPO]]="Temporales",_xlfn.XLOOKUP(Tabla20[[#This Row],[NOMBRE Y APELLIDO]],TBLFECHAS[NOMBRE Y APELLIDO],TBLFECHAS[DESDE]),"")</f>
        <v/>
      </c>
      <c r="L575" s="55" t="str">
        <f>IF(Tabla20[[#This Row],[TIPO]]="Temporales",_xlfn.XLOOKUP(Tabla20[[#This Row],[NOMBRE Y APELLIDO]],TBLFECHAS[NOMBRE Y APELLIDO],TBLFECHAS[HASTA]),"")</f>
        <v/>
      </c>
      <c r="M575" s="58">
        <v>49116</v>
      </c>
      <c r="N575" s="60">
        <v>1729.24</v>
      </c>
      <c r="O575" s="59">
        <v>1493.13</v>
      </c>
      <c r="P575" s="59">
        <v>1409.63</v>
      </c>
      <c r="Q575" s="59">
        <f>Tabla20[[#This Row],[sbruto]]-SUM(Tabla20[[#This Row],[ISR]:[AFP]])-Tabla20[[#This Row],[sneto]]</f>
        <v>25</v>
      </c>
      <c r="R575" s="59">
        <v>44459</v>
      </c>
      <c r="S575" s="45" t="str">
        <f>_xlfn.XLOOKUP(Tabla20[[#This Row],[cedula]],TMODELO[Numero Documento],TMODELO[gen])</f>
        <v>F</v>
      </c>
      <c r="T575" s="49" t="str">
        <f>_xlfn.XLOOKUP(Tabla20[[#This Row],[cedula]],TMODELO[Numero Documento],TMODELO[Lugar Funciones Codigo])</f>
        <v>01.83.03.03</v>
      </c>
    </row>
    <row r="576" spans="1:20">
      <c r="A576" s="57" t="s">
        <v>3113</v>
      </c>
      <c r="B576" s="57" t="s">
        <v>3145</v>
      </c>
      <c r="C576" s="57" t="s">
        <v>3158</v>
      </c>
      <c r="D576" s="57" t="s">
        <v>1457</v>
      </c>
      <c r="E576" s="57" t="str">
        <f>_xlfn.XLOOKUP(Tabla20[[#This Row],[cedula]],TMODELO[Numero Documento],TMODELO[Empleado])</f>
        <v>JOSE RAFAEL SOSA</v>
      </c>
      <c r="F576" s="57" t="s">
        <v>30</v>
      </c>
      <c r="G576" s="57" t="str">
        <f>_xlfn.XLOOKUP(Tabla20[[#This Row],[cedula]],TMODELO[Numero Documento],TMODELO[Lugar Funciones])</f>
        <v>DIRECCION NACIONAL DE PATRIMONIO MONUMENTAL</v>
      </c>
      <c r="H576" s="57" t="str">
        <f>_xlfn.XLOOKUP(Tabla20[[#This Row],[cedula]],TCARRERA[CEDULA],TCARRERA[CATEGORIA DEL SERVIDOR],"")</f>
        <v>CARRERA ADMINISTRATIVA</v>
      </c>
      <c r="I576" s="65"/>
      <c r="J576" s="41" t="str">
        <f>IF(Tabla20[[#This Row],[CARRERA]]&lt;&gt;"",Tabla20[[#This Row],[CARRERA]],IF(Tabla20[[#This Row],[Columna1]]&lt;&gt;"",Tabla20[[#This Row],[Columna1]],""))</f>
        <v>CARRERA ADMINISTRATIVA</v>
      </c>
      <c r="K576" s="55" t="str">
        <f>IF(Tabla20[[#This Row],[TIPO]]="Temporales",_xlfn.XLOOKUP(Tabla20[[#This Row],[NOMBRE Y APELLIDO]],TBLFECHAS[NOMBRE Y APELLIDO],TBLFECHAS[DESDE]),"")</f>
        <v/>
      </c>
      <c r="L576" s="55" t="str">
        <f>IF(Tabla20[[#This Row],[TIPO]]="Temporales",_xlfn.XLOOKUP(Tabla20[[#This Row],[NOMBRE Y APELLIDO]],TBLFECHAS[NOMBRE Y APELLIDO],TBLFECHAS[HASTA]),"")</f>
        <v/>
      </c>
      <c r="M576" s="58">
        <v>36000</v>
      </c>
      <c r="N576" s="63">
        <v>0</v>
      </c>
      <c r="O576" s="59">
        <v>1094.4000000000001</v>
      </c>
      <c r="P576" s="59">
        <v>1033.2</v>
      </c>
      <c r="Q576" s="59">
        <f>Tabla20[[#This Row],[sbruto]]-SUM(Tabla20[[#This Row],[ISR]:[AFP]])-Tabla20[[#This Row],[sneto]]</f>
        <v>1501</v>
      </c>
      <c r="R576" s="59">
        <v>32371.4</v>
      </c>
      <c r="S576" s="45" t="str">
        <f>_xlfn.XLOOKUP(Tabla20[[#This Row],[cedula]],TMODELO[Numero Documento],TMODELO[gen])</f>
        <v>M</v>
      </c>
      <c r="T576" s="49" t="str">
        <f>_xlfn.XLOOKUP(Tabla20[[#This Row],[cedula]],TMODELO[Numero Documento],TMODELO[Lugar Funciones Codigo])</f>
        <v>01.83.03.03</v>
      </c>
    </row>
    <row r="577" spans="1:20">
      <c r="A577" s="57" t="s">
        <v>3113</v>
      </c>
      <c r="B577" s="57" t="s">
        <v>3145</v>
      </c>
      <c r="C577" s="57" t="s">
        <v>3158</v>
      </c>
      <c r="D577" s="57" t="s">
        <v>2575</v>
      </c>
      <c r="E577" s="57" t="str">
        <f>_xlfn.XLOOKUP(Tabla20[[#This Row],[cedula]],TMODELO[Numero Documento],TMODELO[Empleado])</f>
        <v>ZORAIDA LIBERTAD MONTERO MEDINA</v>
      </c>
      <c r="F577" s="57" t="s">
        <v>679</v>
      </c>
      <c r="G577" s="57" t="str">
        <f>_xlfn.XLOOKUP(Tabla20[[#This Row],[cedula]],TMODELO[Numero Documento],TMODELO[Lugar Funciones])</f>
        <v>DIRECCION NACIONAL DE PATRIMONIO MONUMENTAL</v>
      </c>
      <c r="H577" s="57" t="str">
        <f>_xlfn.XLOOKUP(Tabla20[[#This Row],[cedula]],TCARRERA[CEDULA],TCARRERA[CATEGORIA DEL SERVIDOR],"")</f>
        <v/>
      </c>
      <c r="I577" s="65"/>
      <c r="J577" s="50" t="str">
        <f>IF(Tabla20[[#This Row],[CARRERA]]&lt;&gt;"",Tabla20[[#This Row],[CARRERA]],IF(Tabla20[[#This Row],[Columna1]]&lt;&gt;"",Tabla20[[#This Row],[Columna1]],""))</f>
        <v/>
      </c>
      <c r="K577" s="54" t="str">
        <f>IF(Tabla20[[#This Row],[TIPO]]="Temporales",_xlfn.XLOOKUP(Tabla20[[#This Row],[NOMBRE Y APELLIDO]],TBLFECHAS[NOMBRE Y APELLIDO],TBLFECHAS[DESDE]),"")</f>
        <v/>
      </c>
      <c r="L577" s="54" t="str">
        <f>IF(Tabla20[[#This Row],[TIPO]]="Temporales",_xlfn.XLOOKUP(Tabla20[[#This Row],[NOMBRE Y APELLIDO]],TBLFECHAS[NOMBRE Y APELLIDO],TBLFECHAS[HASTA]),"")</f>
        <v/>
      </c>
      <c r="M577" s="58">
        <v>35000</v>
      </c>
      <c r="N577" s="63">
        <v>0</v>
      </c>
      <c r="O577" s="59">
        <v>1064</v>
      </c>
      <c r="P577" s="59">
        <v>1004.5</v>
      </c>
      <c r="Q577" s="59">
        <f>Tabla20[[#This Row],[sbruto]]-SUM(Tabla20[[#This Row],[ISR]:[AFP]])-Tabla20[[#This Row],[sneto]]</f>
        <v>375</v>
      </c>
      <c r="R577" s="59">
        <v>32556.5</v>
      </c>
      <c r="S577" s="49" t="str">
        <f>_xlfn.XLOOKUP(Tabla20[[#This Row],[cedula]],TMODELO[Numero Documento],TMODELO[gen])</f>
        <v>F</v>
      </c>
      <c r="T577" s="49" t="str">
        <f>_xlfn.XLOOKUP(Tabla20[[#This Row],[cedula]],TMODELO[Numero Documento],TMODELO[Lugar Funciones Codigo])</f>
        <v>01.83.03.03</v>
      </c>
    </row>
    <row r="578" spans="1:20">
      <c r="A578" s="57" t="s">
        <v>3113</v>
      </c>
      <c r="B578" s="57" t="s">
        <v>3145</v>
      </c>
      <c r="C578" s="57" t="s">
        <v>3158</v>
      </c>
      <c r="D578" s="57" t="s">
        <v>1375</v>
      </c>
      <c r="E578" s="57" t="str">
        <f>_xlfn.XLOOKUP(Tabla20[[#This Row],[cedula]],TMODELO[Numero Documento],TMODELO[Empleado])</f>
        <v>MAURA DE LAS MERCEDES MATOS DE MARTE</v>
      </c>
      <c r="F578" s="57" t="s">
        <v>804</v>
      </c>
      <c r="G578" s="57" t="str">
        <f>_xlfn.XLOOKUP(Tabla20[[#This Row],[cedula]],TMODELO[Numero Documento],TMODELO[Lugar Funciones])</f>
        <v>DIRECCION NACIONAL DE PATRIMONIO MONUMENTAL</v>
      </c>
      <c r="H578" s="57" t="str">
        <f>_xlfn.XLOOKUP(Tabla20[[#This Row],[cedula]],TCARRERA[CEDULA],TCARRERA[CATEGORIA DEL SERVIDOR],"")</f>
        <v>CARRERA ADMINISTRATIVA</v>
      </c>
      <c r="I578" s="65"/>
      <c r="J578" s="50" t="str">
        <f>IF(Tabla20[[#This Row],[CARRERA]]&lt;&gt;"",Tabla20[[#This Row],[CARRERA]],IF(Tabla20[[#This Row],[Columna1]]&lt;&gt;"",Tabla20[[#This Row],[Columna1]],""))</f>
        <v>CARRERA ADMINISTRATIVA</v>
      </c>
      <c r="K578" s="54" t="str">
        <f>IF(Tabla20[[#This Row],[TIPO]]="Temporales",_xlfn.XLOOKUP(Tabla20[[#This Row],[NOMBRE Y APELLIDO]],TBLFECHAS[NOMBRE Y APELLIDO],TBLFECHAS[DESDE]),"")</f>
        <v/>
      </c>
      <c r="L578" s="54" t="str">
        <f>IF(Tabla20[[#This Row],[TIPO]]="Temporales",_xlfn.XLOOKUP(Tabla20[[#This Row],[NOMBRE Y APELLIDO]],TBLFECHAS[NOMBRE Y APELLIDO],TBLFECHAS[HASTA]),"")</f>
        <v/>
      </c>
      <c r="M578" s="58">
        <v>35000</v>
      </c>
      <c r="N578" s="60">
        <v>0</v>
      </c>
      <c r="O578" s="59">
        <v>1064</v>
      </c>
      <c r="P578" s="59">
        <v>1004.5</v>
      </c>
      <c r="Q578" s="59">
        <f>Tabla20[[#This Row],[sbruto]]-SUM(Tabla20[[#This Row],[ISR]:[AFP]])-Tabla20[[#This Row],[sneto]]</f>
        <v>6248.3499999999985</v>
      </c>
      <c r="R578" s="59">
        <v>26683.15</v>
      </c>
      <c r="S578" s="45" t="str">
        <f>_xlfn.XLOOKUP(Tabla20[[#This Row],[cedula]],TMODELO[Numero Documento],TMODELO[gen])</f>
        <v>F</v>
      </c>
      <c r="T578" s="49" t="str">
        <f>_xlfn.XLOOKUP(Tabla20[[#This Row],[cedula]],TMODELO[Numero Documento],TMODELO[Lugar Funciones Codigo])</f>
        <v>01.83.03.03</v>
      </c>
    </row>
    <row r="579" spans="1:20">
      <c r="A579" s="57" t="s">
        <v>3113</v>
      </c>
      <c r="B579" s="57" t="s">
        <v>3145</v>
      </c>
      <c r="C579" s="57" t="s">
        <v>3158</v>
      </c>
      <c r="D579" s="57" t="s">
        <v>1428</v>
      </c>
      <c r="E579" s="57" t="str">
        <f>_xlfn.XLOOKUP(Tabla20[[#This Row],[cedula]],TMODELO[Numero Documento],TMODELO[Empleado])</f>
        <v>CARMEN VELEZ VICENTE</v>
      </c>
      <c r="F579" s="57" t="s">
        <v>631</v>
      </c>
      <c r="G579" s="57" t="str">
        <f>_xlfn.XLOOKUP(Tabla20[[#This Row],[cedula]],TMODELO[Numero Documento],TMODELO[Lugar Funciones])</f>
        <v>DIRECCION NACIONAL DE PATRIMONIO MONUMENTAL</v>
      </c>
      <c r="H579" s="57" t="str">
        <f>_xlfn.XLOOKUP(Tabla20[[#This Row],[cedula]],TCARRERA[CEDULA],TCARRERA[CATEGORIA DEL SERVIDOR],"")</f>
        <v>CARRERA ADMINISTRATIVA</v>
      </c>
      <c r="I579" s="65"/>
      <c r="J579" s="41" t="str">
        <f>IF(Tabla20[[#This Row],[CARRERA]]&lt;&gt;"",Tabla20[[#This Row],[CARRERA]],IF(Tabla20[[#This Row],[Columna1]]&lt;&gt;"",Tabla20[[#This Row],[Columna1]],""))</f>
        <v>CARRERA ADMINISTRATIVA</v>
      </c>
      <c r="K579" s="55" t="str">
        <f>IF(Tabla20[[#This Row],[TIPO]]="Temporales",_xlfn.XLOOKUP(Tabla20[[#This Row],[NOMBRE Y APELLIDO]],TBLFECHAS[NOMBRE Y APELLIDO],TBLFECHAS[DESDE]),"")</f>
        <v/>
      </c>
      <c r="L579" s="55" t="str">
        <f>IF(Tabla20[[#This Row],[TIPO]]="Temporales",_xlfn.XLOOKUP(Tabla20[[#This Row],[NOMBRE Y APELLIDO]],TBLFECHAS[NOMBRE Y APELLIDO],TBLFECHAS[HASTA]),"")</f>
        <v/>
      </c>
      <c r="M579" s="58">
        <v>35000</v>
      </c>
      <c r="N579" s="60">
        <v>0</v>
      </c>
      <c r="O579" s="59">
        <v>1064</v>
      </c>
      <c r="P579" s="59">
        <v>1004.5</v>
      </c>
      <c r="Q579" s="59">
        <f>Tabla20[[#This Row],[sbruto]]-SUM(Tabla20[[#This Row],[ISR]:[AFP]])-Tabla20[[#This Row],[sneto]]</f>
        <v>20794</v>
      </c>
      <c r="R579" s="59">
        <v>12137.5</v>
      </c>
      <c r="S579" s="45" t="str">
        <f>_xlfn.XLOOKUP(Tabla20[[#This Row],[cedula]],TMODELO[Numero Documento],TMODELO[gen])</f>
        <v>F</v>
      </c>
      <c r="T579" s="49" t="str">
        <f>_xlfn.XLOOKUP(Tabla20[[#This Row],[cedula]],TMODELO[Numero Documento],TMODELO[Lugar Funciones Codigo])</f>
        <v>01.83.03.03</v>
      </c>
    </row>
    <row r="580" spans="1:20">
      <c r="A580" s="57" t="s">
        <v>3113</v>
      </c>
      <c r="B580" s="57" t="s">
        <v>3145</v>
      </c>
      <c r="C580" s="57" t="s">
        <v>3158</v>
      </c>
      <c r="D580" s="57" t="s">
        <v>2563</v>
      </c>
      <c r="E580" s="57" t="str">
        <f>_xlfn.XLOOKUP(Tabla20[[#This Row],[cedula]],TMODELO[Numero Documento],TMODELO[Empleado])</f>
        <v>YNES ALTAGRACIA SANDOVAL DE BAQUERO</v>
      </c>
      <c r="F580" s="57" t="s">
        <v>10</v>
      </c>
      <c r="G580" s="57" t="str">
        <f>_xlfn.XLOOKUP(Tabla20[[#This Row],[cedula]],TMODELO[Numero Documento],TMODELO[Lugar Funciones])</f>
        <v>DIRECCION NACIONAL DE PATRIMONIO MONUMENTAL</v>
      </c>
      <c r="H580" s="57" t="str">
        <f>_xlfn.XLOOKUP(Tabla20[[#This Row],[cedula]],TCARRERA[CEDULA],TCARRERA[CATEGORIA DEL SERVIDOR],"")</f>
        <v/>
      </c>
      <c r="I580" s="65"/>
      <c r="J580" s="50" t="str">
        <f>IF(Tabla20[[#This Row],[CARRERA]]&lt;&gt;"",Tabla20[[#This Row],[CARRERA]],IF(Tabla20[[#This Row],[Columna1]]&lt;&gt;"",Tabla20[[#This Row],[Columna1]],""))</f>
        <v/>
      </c>
      <c r="K580" s="54" t="str">
        <f>IF(Tabla20[[#This Row],[TIPO]]="Temporales",_xlfn.XLOOKUP(Tabla20[[#This Row],[NOMBRE Y APELLIDO]],TBLFECHAS[NOMBRE Y APELLIDO],TBLFECHAS[DESDE]),"")</f>
        <v/>
      </c>
      <c r="L580" s="54" t="str">
        <f>IF(Tabla20[[#This Row],[TIPO]]="Temporales",_xlfn.XLOOKUP(Tabla20[[#This Row],[NOMBRE Y APELLIDO]],TBLFECHAS[NOMBRE Y APELLIDO],TBLFECHAS[HASTA]),"")</f>
        <v/>
      </c>
      <c r="M580" s="58">
        <v>35000</v>
      </c>
      <c r="N580" s="60">
        <v>0</v>
      </c>
      <c r="O580" s="59">
        <v>1064</v>
      </c>
      <c r="P580" s="59">
        <v>1004.5</v>
      </c>
      <c r="Q580" s="59">
        <f>Tabla20[[#This Row],[sbruto]]-SUM(Tabla20[[#This Row],[ISR]:[AFP]])-Tabla20[[#This Row],[sneto]]</f>
        <v>25</v>
      </c>
      <c r="R580" s="59">
        <v>32906.5</v>
      </c>
      <c r="S580" s="45" t="str">
        <f>_xlfn.XLOOKUP(Tabla20[[#This Row],[cedula]],TMODELO[Numero Documento],TMODELO[gen])</f>
        <v>F</v>
      </c>
      <c r="T580" s="49" t="str">
        <f>_xlfn.XLOOKUP(Tabla20[[#This Row],[cedula]],TMODELO[Numero Documento],TMODELO[Lugar Funciones Codigo])</f>
        <v>01.83.03.03</v>
      </c>
    </row>
    <row r="581" spans="1:20">
      <c r="A581" s="57" t="s">
        <v>3113</v>
      </c>
      <c r="B581" s="57" t="s">
        <v>3145</v>
      </c>
      <c r="C581" s="57" t="s">
        <v>3158</v>
      </c>
      <c r="D581" s="57" t="s">
        <v>2382</v>
      </c>
      <c r="E581" s="57" t="str">
        <f>_xlfn.XLOOKUP(Tabla20[[#This Row],[cedula]],TMODELO[Numero Documento],TMODELO[Empleado])</f>
        <v>EMMANUEL ESPINAL BELLIARD</v>
      </c>
      <c r="F581" s="57" t="s">
        <v>395</v>
      </c>
      <c r="G581" s="57" t="str">
        <f>_xlfn.XLOOKUP(Tabla20[[#This Row],[cedula]],TMODELO[Numero Documento],TMODELO[Lugar Funciones])</f>
        <v>DIRECCION NACIONAL DE PATRIMONIO MONUMENTAL</v>
      </c>
      <c r="H581" s="57" t="str">
        <f>_xlfn.XLOOKUP(Tabla20[[#This Row],[cedula]],TCARRERA[CEDULA],TCARRERA[CATEGORIA DEL SERVIDOR],"")</f>
        <v/>
      </c>
      <c r="I581" s="65"/>
      <c r="J581" s="41" t="str">
        <f>IF(Tabla20[[#This Row],[CARRERA]]&lt;&gt;"",Tabla20[[#This Row],[CARRERA]],IF(Tabla20[[#This Row],[Columna1]]&lt;&gt;"",Tabla20[[#This Row],[Columna1]],""))</f>
        <v/>
      </c>
      <c r="K581" s="55" t="str">
        <f>IF(Tabla20[[#This Row],[TIPO]]="Temporales",_xlfn.XLOOKUP(Tabla20[[#This Row],[NOMBRE Y APELLIDO]],TBLFECHAS[NOMBRE Y APELLIDO],TBLFECHAS[DESDE]),"")</f>
        <v/>
      </c>
      <c r="L581" s="55" t="str">
        <f>IF(Tabla20[[#This Row],[TIPO]]="Temporales",_xlfn.XLOOKUP(Tabla20[[#This Row],[NOMBRE Y APELLIDO]],TBLFECHAS[NOMBRE Y APELLIDO],TBLFECHAS[HASTA]),"")</f>
        <v/>
      </c>
      <c r="M581" s="58">
        <v>35000</v>
      </c>
      <c r="N581" s="63">
        <v>0</v>
      </c>
      <c r="O581" s="59">
        <v>1064</v>
      </c>
      <c r="P581" s="59">
        <v>1004.5</v>
      </c>
      <c r="Q581" s="59">
        <f>Tabla20[[#This Row],[sbruto]]-SUM(Tabla20[[#This Row],[ISR]:[AFP]])-Tabla20[[#This Row],[sneto]]</f>
        <v>25</v>
      </c>
      <c r="R581" s="59">
        <v>32906.5</v>
      </c>
      <c r="S581" s="45" t="str">
        <f>_xlfn.XLOOKUP(Tabla20[[#This Row],[cedula]],TMODELO[Numero Documento],TMODELO[gen])</f>
        <v>M</v>
      </c>
      <c r="T581" s="49" t="str">
        <f>_xlfn.XLOOKUP(Tabla20[[#This Row],[cedula]],TMODELO[Numero Documento],TMODELO[Lugar Funciones Codigo])</f>
        <v>01.83.03.03</v>
      </c>
    </row>
    <row r="582" spans="1:20">
      <c r="A582" s="57" t="s">
        <v>3113</v>
      </c>
      <c r="B582" s="57" t="s">
        <v>3145</v>
      </c>
      <c r="C582" s="57" t="s">
        <v>3158</v>
      </c>
      <c r="D582" s="57" t="s">
        <v>2479</v>
      </c>
      <c r="E582" s="57" t="str">
        <f>_xlfn.XLOOKUP(Tabla20[[#This Row],[cedula]],TMODELO[Numero Documento],TMODELO[Empleado])</f>
        <v>MARIA DEL CARMEN RODRIGUEZ FUERTES</v>
      </c>
      <c r="F582" s="57" t="s">
        <v>655</v>
      </c>
      <c r="G582" s="57" t="str">
        <f>_xlfn.XLOOKUP(Tabla20[[#This Row],[cedula]],TMODELO[Numero Documento],TMODELO[Lugar Funciones])</f>
        <v>DIRECCION NACIONAL DE PATRIMONIO MONUMENTAL</v>
      </c>
      <c r="H582" s="57" t="str">
        <f>_xlfn.XLOOKUP(Tabla20[[#This Row],[cedula]],TCARRERA[CEDULA],TCARRERA[CATEGORIA DEL SERVIDOR],"")</f>
        <v/>
      </c>
      <c r="I582" s="65"/>
      <c r="J582" s="50" t="str">
        <f>IF(Tabla20[[#This Row],[CARRERA]]&lt;&gt;"",Tabla20[[#This Row],[CARRERA]],IF(Tabla20[[#This Row],[Columna1]]&lt;&gt;"",Tabla20[[#This Row],[Columna1]],""))</f>
        <v/>
      </c>
      <c r="K582" s="54" t="str">
        <f>IF(Tabla20[[#This Row],[TIPO]]="Temporales",_xlfn.XLOOKUP(Tabla20[[#This Row],[NOMBRE Y APELLIDO]],TBLFECHAS[NOMBRE Y APELLIDO],TBLFECHAS[DESDE]),"")</f>
        <v/>
      </c>
      <c r="L582" s="54" t="str">
        <f>IF(Tabla20[[#This Row],[TIPO]]="Temporales",_xlfn.XLOOKUP(Tabla20[[#This Row],[NOMBRE Y APELLIDO]],TBLFECHAS[NOMBRE Y APELLIDO],TBLFECHAS[HASTA]),"")</f>
        <v/>
      </c>
      <c r="M582" s="58">
        <v>31500</v>
      </c>
      <c r="N582" s="60">
        <v>0</v>
      </c>
      <c r="O582" s="59">
        <v>957.6</v>
      </c>
      <c r="P582" s="59">
        <v>904.05</v>
      </c>
      <c r="Q582" s="59">
        <f>Tabla20[[#This Row],[sbruto]]-SUM(Tabla20[[#This Row],[ISR]:[AFP]])-Tabla20[[#This Row],[sneto]]</f>
        <v>25</v>
      </c>
      <c r="R582" s="59">
        <v>29613.35</v>
      </c>
      <c r="S582" s="45" t="str">
        <f>_xlfn.XLOOKUP(Tabla20[[#This Row],[cedula]],TMODELO[Numero Documento],TMODELO[gen])</f>
        <v>F</v>
      </c>
      <c r="T582" s="49" t="str">
        <f>_xlfn.XLOOKUP(Tabla20[[#This Row],[cedula]],TMODELO[Numero Documento],TMODELO[Lugar Funciones Codigo])</f>
        <v>01.83.03.03</v>
      </c>
    </row>
    <row r="583" spans="1:20">
      <c r="A583" s="57" t="s">
        <v>3113</v>
      </c>
      <c r="B583" s="57" t="s">
        <v>3145</v>
      </c>
      <c r="C583" s="57" t="s">
        <v>3158</v>
      </c>
      <c r="D583" s="57" t="s">
        <v>2541</v>
      </c>
      <c r="E583" s="57" t="str">
        <f>_xlfn.XLOOKUP(Tabla20[[#This Row],[cedula]],TMODELO[Numero Documento],TMODELO[Empleado])</f>
        <v>TEMISTOCLES GUILLERMO ARISTY DIAZ</v>
      </c>
      <c r="F583" s="57" t="s">
        <v>245</v>
      </c>
      <c r="G583" s="57" t="str">
        <f>_xlfn.XLOOKUP(Tabla20[[#This Row],[cedula]],TMODELO[Numero Documento],TMODELO[Lugar Funciones])</f>
        <v>DIRECCION NACIONAL DE PATRIMONIO MONUMENTAL</v>
      </c>
      <c r="H583" s="57" t="str">
        <f>_xlfn.XLOOKUP(Tabla20[[#This Row],[cedula]],TCARRERA[CEDULA],TCARRERA[CATEGORIA DEL SERVIDOR],"")</f>
        <v/>
      </c>
      <c r="I583" s="65"/>
      <c r="J583" s="50" t="str">
        <f>IF(Tabla20[[#This Row],[CARRERA]]&lt;&gt;"",Tabla20[[#This Row],[CARRERA]],IF(Tabla20[[#This Row],[Columna1]]&lt;&gt;"",Tabla20[[#This Row],[Columna1]],""))</f>
        <v/>
      </c>
      <c r="K583" s="54" t="str">
        <f>IF(Tabla20[[#This Row],[TIPO]]="Temporales",_xlfn.XLOOKUP(Tabla20[[#This Row],[NOMBRE Y APELLIDO]],TBLFECHAS[NOMBRE Y APELLIDO],TBLFECHAS[DESDE]),"")</f>
        <v/>
      </c>
      <c r="L583" s="54" t="str">
        <f>IF(Tabla20[[#This Row],[TIPO]]="Temporales",_xlfn.XLOOKUP(Tabla20[[#This Row],[NOMBRE Y APELLIDO]],TBLFECHAS[NOMBRE Y APELLIDO],TBLFECHAS[HASTA]),"")</f>
        <v/>
      </c>
      <c r="M583" s="58">
        <v>31500</v>
      </c>
      <c r="N583" s="60">
        <v>0</v>
      </c>
      <c r="O583" s="59">
        <v>957.6</v>
      </c>
      <c r="P583" s="59">
        <v>904.05</v>
      </c>
      <c r="Q583" s="59">
        <f>Tabla20[[#This Row],[sbruto]]-SUM(Tabla20[[#This Row],[ISR]:[AFP]])-Tabla20[[#This Row],[sneto]]</f>
        <v>1366</v>
      </c>
      <c r="R583" s="59">
        <v>28272.35</v>
      </c>
      <c r="S583" s="45" t="str">
        <f>_xlfn.XLOOKUP(Tabla20[[#This Row],[cedula]],TMODELO[Numero Documento],TMODELO[gen])</f>
        <v>M</v>
      </c>
      <c r="T583" s="49" t="str">
        <f>_xlfn.XLOOKUP(Tabla20[[#This Row],[cedula]],TMODELO[Numero Documento],TMODELO[Lugar Funciones Codigo])</f>
        <v>01.83.03.03</v>
      </c>
    </row>
    <row r="584" spans="1:20">
      <c r="A584" s="57" t="s">
        <v>3113</v>
      </c>
      <c r="B584" s="57" t="s">
        <v>3145</v>
      </c>
      <c r="C584" s="57" t="s">
        <v>3158</v>
      </c>
      <c r="D584" s="57" t="s">
        <v>2489</v>
      </c>
      <c r="E584" s="57" t="str">
        <f>_xlfn.XLOOKUP(Tabla20[[#This Row],[cedula]],TMODELO[Numero Documento],TMODELO[Empleado])</f>
        <v>MARTA BERNARDITA DE LOURDES MEJIA DE OLEO</v>
      </c>
      <c r="F584" s="57" t="s">
        <v>10</v>
      </c>
      <c r="G584" s="57" t="str">
        <f>_xlfn.XLOOKUP(Tabla20[[#This Row],[cedula]],TMODELO[Numero Documento],TMODELO[Lugar Funciones])</f>
        <v>DIRECCION NACIONAL DE PATRIMONIO MONUMENTAL</v>
      </c>
      <c r="H584" s="57" t="str">
        <f>_xlfn.XLOOKUP(Tabla20[[#This Row],[cedula]],TCARRERA[CEDULA],TCARRERA[CATEGORIA DEL SERVIDOR],"")</f>
        <v/>
      </c>
      <c r="I584" s="65"/>
      <c r="J584" s="41" t="str">
        <f>IF(Tabla20[[#This Row],[CARRERA]]&lt;&gt;"",Tabla20[[#This Row],[CARRERA]],IF(Tabla20[[#This Row],[Columna1]]&lt;&gt;"",Tabla20[[#This Row],[Columna1]],""))</f>
        <v/>
      </c>
      <c r="K584" s="55" t="str">
        <f>IF(Tabla20[[#This Row],[TIPO]]="Temporales",_xlfn.XLOOKUP(Tabla20[[#This Row],[NOMBRE Y APELLIDO]],TBLFECHAS[NOMBRE Y APELLIDO],TBLFECHAS[DESDE]),"")</f>
        <v/>
      </c>
      <c r="L584" s="55" t="str">
        <f>IF(Tabla20[[#This Row],[TIPO]]="Temporales",_xlfn.XLOOKUP(Tabla20[[#This Row],[NOMBRE Y APELLIDO]],TBLFECHAS[NOMBRE Y APELLIDO],TBLFECHAS[HASTA]),"")</f>
        <v/>
      </c>
      <c r="M584" s="58">
        <v>31500</v>
      </c>
      <c r="N584" s="63">
        <v>0</v>
      </c>
      <c r="O584" s="59">
        <v>957.6</v>
      </c>
      <c r="P584" s="59">
        <v>904.05</v>
      </c>
      <c r="Q584" s="59">
        <f>Tabla20[[#This Row],[sbruto]]-SUM(Tabla20[[#This Row],[ISR]:[AFP]])-Tabla20[[#This Row],[sneto]]</f>
        <v>1021</v>
      </c>
      <c r="R584" s="59">
        <v>28617.35</v>
      </c>
      <c r="S584" s="45" t="str">
        <f>_xlfn.XLOOKUP(Tabla20[[#This Row],[cedula]],TMODELO[Numero Documento],TMODELO[gen])</f>
        <v>F</v>
      </c>
      <c r="T584" s="49" t="str">
        <f>_xlfn.XLOOKUP(Tabla20[[#This Row],[cedula]],TMODELO[Numero Documento],TMODELO[Lugar Funciones Codigo])</f>
        <v>01.83.03.03</v>
      </c>
    </row>
    <row r="585" spans="1:20">
      <c r="A585" s="57" t="s">
        <v>3113</v>
      </c>
      <c r="B585" s="57" t="s">
        <v>3145</v>
      </c>
      <c r="C585" s="57" t="s">
        <v>3158</v>
      </c>
      <c r="D585" s="57" t="s">
        <v>2431</v>
      </c>
      <c r="E585" s="57" t="str">
        <f>_xlfn.XLOOKUP(Tabla20[[#This Row],[cedula]],TMODELO[Numero Documento],TMODELO[Empleado])</f>
        <v>JOSE DE LA CRUZ LOPEZ GOMEZ</v>
      </c>
      <c r="F585" s="57" t="s">
        <v>135</v>
      </c>
      <c r="G585" s="57" t="str">
        <f>_xlfn.XLOOKUP(Tabla20[[#This Row],[cedula]],TMODELO[Numero Documento],TMODELO[Lugar Funciones])</f>
        <v>DIRECCION NACIONAL DE PATRIMONIO MONUMENTAL</v>
      </c>
      <c r="H585" s="57" t="str">
        <f>_xlfn.XLOOKUP(Tabla20[[#This Row],[cedula]],TCARRERA[CEDULA],TCARRERA[CATEGORIA DEL SERVIDOR],"")</f>
        <v/>
      </c>
      <c r="I585" s="65"/>
      <c r="J585" s="41" t="str">
        <f>IF(Tabla20[[#This Row],[CARRERA]]&lt;&gt;"",Tabla20[[#This Row],[CARRERA]],IF(Tabla20[[#This Row],[Columna1]]&lt;&gt;"",Tabla20[[#This Row],[Columna1]],""))</f>
        <v/>
      </c>
      <c r="K585" s="55" t="str">
        <f>IF(Tabla20[[#This Row],[TIPO]]="Temporales",_xlfn.XLOOKUP(Tabla20[[#This Row],[NOMBRE Y APELLIDO]],TBLFECHAS[NOMBRE Y APELLIDO],TBLFECHAS[DESDE]),"")</f>
        <v/>
      </c>
      <c r="L585" s="55" t="str">
        <f>IF(Tabla20[[#This Row],[TIPO]]="Temporales",_xlfn.XLOOKUP(Tabla20[[#This Row],[NOMBRE Y APELLIDO]],TBLFECHAS[NOMBRE Y APELLIDO],TBLFECHAS[HASTA]),"")</f>
        <v/>
      </c>
      <c r="M585" s="58">
        <v>30000</v>
      </c>
      <c r="N585" s="63">
        <v>0</v>
      </c>
      <c r="O585" s="59">
        <v>912</v>
      </c>
      <c r="P585" s="59">
        <v>861</v>
      </c>
      <c r="Q585" s="59">
        <f>Tabla20[[#This Row],[sbruto]]-SUM(Tabla20[[#This Row],[ISR]:[AFP]])-Tabla20[[#This Row],[sneto]]</f>
        <v>14512.5</v>
      </c>
      <c r="R585" s="59">
        <v>13714.5</v>
      </c>
      <c r="S585" s="45" t="str">
        <f>_xlfn.XLOOKUP(Tabla20[[#This Row],[cedula]],TMODELO[Numero Documento],TMODELO[gen])</f>
        <v>M</v>
      </c>
      <c r="T585" s="49" t="str">
        <f>_xlfn.XLOOKUP(Tabla20[[#This Row],[cedula]],TMODELO[Numero Documento],TMODELO[Lugar Funciones Codigo])</f>
        <v>01.83.03.03</v>
      </c>
    </row>
    <row r="586" spans="1:20">
      <c r="A586" s="57" t="s">
        <v>3113</v>
      </c>
      <c r="B586" s="57" t="s">
        <v>3145</v>
      </c>
      <c r="C586" s="57" t="s">
        <v>3158</v>
      </c>
      <c r="D586" s="57" t="s">
        <v>2542</v>
      </c>
      <c r="E586" s="57" t="str">
        <f>_xlfn.XLOOKUP(Tabla20[[#This Row],[cedula]],TMODELO[Numero Documento],TMODELO[Empleado])</f>
        <v>TEOFILO FERNANDEZ</v>
      </c>
      <c r="F586" s="57" t="s">
        <v>97</v>
      </c>
      <c r="G586" s="57" t="str">
        <f>_xlfn.XLOOKUP(Tabla20[[#This Row],[cedula]],TMODELO[Numero Documento],TMODELO[Lugar Funciones])</f>
        <v>DIRECCION NACIONAL DE PATRIMONIO MONUMENTAL</v>
      </c>
      <c r="H586" s="57" t="str">
        <f>_xlfn.XLOOKUP(Tabla20[[#This Row],[cedula]],TCARRERA[CEDULA],TCARRERA[CATEGORIA DEL SERVIDOR],"")</f>
        <v/>
      </c>
      <c r="I586" s="65"/>
      <c r="J586" s="50" t="str">
        <f>IF(Tabla20[[#This Row],[CARRERA]]&lt;&gt;"",Tabla20[[#This Row],[CARRERA]],IF(Tabla20[[#This Row],[Columna1]]&lt;&gt;"",Tabla20[[#This Row],[Columna1]],""))</f>
        <v/>
      </c>
      <c r="K586" s="54" t="str">
        <f>IF(Tabla20[[#This Row],[TIPO]]="Temporales",_xlfn.XLOOKUP(Tabla20[[#This Row],[NOMBRE Y APELLIDO]],TBLFECHAS[NOMBRE Y APELLIDO],TBLFECHAS[DESDE]),"")</f>
        <v/>
      </c>
      <c r="L586" s="54" t="str">
        <f>IF(Tabla20[[#This Row],[TIPO]]="Temporales",_xlfn.XLOOKUP(Tabla20[[#This Row],[NOMBRE Y APELLIDO]],TBLFECHAS[NOMBRE Y APELLIDO],TBLFECHAS[HASTA]),"")</f>
        <v/>
      </c>
      <c r="M586" s="58">
        <v>30000</v>
      </c>
      <c r="N586" s="60">
        <v>0</v>
      </c>
      <c r="O586" s="59">
        <v>912</v>
      </c>
      <c r="P586" s="59">
        <v>861</v>
      </c>
      <c r="Q586" s="59">
        <f>Tabla20[[#This Row],[sbruto]]-SUM(Tabla20[[#This Row],[ISR]:[AFP]])-Tabla20[[#This Row],[sneto]]</f>
        <v>1071</v>
      </c>
      <c r="R586" s="59">
        <v>27156</v>
      </c>
      <c r="S586" s="45" t="str">
        <f>_xlfn.XLOOKUP(Tabla20[[#This Row],[cedula]],TMODELO[Numero Documento],TMODELO[gen])</f>
        <v>M</v>
      </c>
      <c r="T586" s="49" t="str">
        <f>_xlfn.XLOOKUP(Tabla20[[#This Row],[cedula]],TMODELO[Numero Documento],TMODELO[Lugar Funciones Codigo])</f>
        <v>01.83.03.03</v>
      </c>
    </row>
    <row r="587" spans="1:20">
      <c r="A587" s="57" t="s">
        <v>3113</v>
      </c>
      <c r="B587" s="57" t="s">
        <v>3145</v>
      </c>
      <c r="C587" s="57" t="s">
        <v>3158</v>
      </c>
      <c r="D587" s="57" t="s">
        <v>2395</v>
      </c>
      <c r="E587" s="57" t="str">
        <f>_xlfn.XLOOKUP(Tabla20[[#This Row],[cedula]],TMODELO[Numero Documento],TMODELO[Empleado])</f>
        <v>FERNANDO NUÑEZ RODRIGUEZ</v>
      </c>
      <c r="F587" s="57" t="s">
        <v>68</v>
      </c>
      <c r="G587" s="57" t="str">
        <f>_xlfn.XLOOKUP(Tabla20[[#This Row],[cedula]],TMODELO[Numero Documento],TMODELO[Lugar Funciones])</f>
        <v>DIRECCION NACIONAL DE PATRIMONIO MONUMENTAL</v>
      </c>
      <c r="H587" s="57" t="str">
        <f>_xlfn.XLOOKUP(Tabla20[[#This Row],[cedula]],TCARRERA[CEDULA],TCARRERA[CATEGORIA DEL SERVIDOR],"")</f>
        <v/>
      </c>
      <c r="I587" s="65"/>
      <c r="J587" s="41" t="str">
        <f>IF(Tabla20[[#This Row],[CARRERA]]&lt;&gt;"",Tabla20[[#This Row],[CARRERA]],IF(Tabla20[[#This Row],[Columna1]]&lt;&gt;"",Tabla20[[#This Row],[Columna1]],""))</f>
        <v/>
      </c>
      <c r="K587" s="55" t="str">
        <f>IF(Tabla20[[#This Row],[TIPO]]="Temporales",_xlfn.XLOOKUP(Tabla20[[#This Row],[NOMBRE Y APELLIDO]],TBLFECHAS[NOMBRE Y APELLIDO],TBLFECHAS[DESDE]),"")</f>
        <v/>
      </c>
      <c r="L587" s="55" t="str">
        <f>IF(Tabla20[[#This Row],[TIPO]]="Temporales",_xlfn.XLOOKUP(Tabla20[[#This Row],[NOMBRE Y APELLIDO]],TBLFECHAS[NOMBRE Y APELLIDO],TBLFECHAS[HASTA]),"")</f>
        <v/>
      </c>
      <c r="M587" s="58">
        <v>30000</v>
      </c>
      <c r="N587" s="62">
        <v>0</v>
      </c>
      <c r="O587" s="59">
        <v>912</v>
      </c>
      <c r="P587" s="59">
        <v>861</v>
      </c>
      <c r="Q587" s="59">
        <f>Tabla20[[#This Row],[sbruto]]-SUM(Tabla20[[#This Row],[ISR]:[AFP]])-Tabla20[[#This Row],[sneto]]</f>
        <v>25</v>
      </c>
      <c r="R587" s="59">
        <v>28202</v>
      </c>
      <c r="S587" s="45" t="str">
        <f>_xlfn.XLOOKUP(Tabla20[[#This Row],[cedula]],TMODELO[Numero Documento],TMODELO[gen])</f>
        <v>M</v>
      </c>
      <c r="T587" s="49" t="str">
        <f>_xlfn.XLOOKUP(Tabla20[[#This Row],[cedula]],TMODELO[Numero Documento],TMODELO[Lugar Funciones Codigo])</f>
        <v>01.83.03.03</v>
      </c>
    </row>
    <row r="588" spans="1:20">
      <c r="A588" s="57" t="s">
        <v>3113</v>
      </c>
      <c r="B588" s="57" t="s">
        <v>3145</v>
      </c>
      <c r="C588" s="57" t="s">
        <v>3158</v>
      </c>
      <c r="D588" s="57" t="s">
        <v>1445</v>
      </c>
      <c r="E588" s="57" t="str">
        <f>_xlfn.XLOOKUP(Tabla20[[#This Row],[cedula]],TMODELO[Numero Documento],TMODELO[Empleado])</f>
        <v>FRANKLIN MONTILLA BAEZ</v>
      </c>
      <c r="F588" s="57" t="s">
        <v>42</v>
      </c>
      <c r="G588" s="57" t="str">
        <f>_xlfn.XLOOKUP(Tabla20[[#This Row],[cedula]],TMODELO[Numero Documento],TMODELO[Lugar Funciones])</f>
        <v>DIRECCION NACIONAL DE PATRIMONIO MONUMENTAL</v>
      </c>
      <c r="H588" s="57" t="str">
        <f>_xlfn.XLOOKUP(Tabla20[[#This Row],[cedula]],TCARRERA[CEDULA],TCARRERA[CATEGORIA DEL SERVIDOR],"")</f>
        <v>CARRERA ADMINISTRATIVA</v>
      </c>
      <c r="I588" s="65"/>
      <c r="J588" s="50" t="str">
        <f>IF(Tabla20[[#This Row],[CARRERA]]&lt;&gt;"",Tabla20[[#This Row],[CARRERA]],IF(Tabla20[[#This Row],[Columna1]]&lt;&gt;"",Tabla20[[#This Row],[Columna1]],""))</f>
        <v>CARRERA ADMINISTRATIVA</v>
      </c>
      <c r="K588" s="54" t="str">
        <f>IF(Tabla20[[#This Row],[TIPO]]="Temporales",_xlfn.XLOOKUP(Tabla20[[#This Row],[NOMBRE Y APELLIDO]],TBLFECHAS[NOMBRE Y APELLIDO],TBLFECHAS[DESDE]),"")</f>
        <v/>
      </c>
      <c r="L588" s="54" t="str">
        <f>IF(Tabla20[[#This Row],[TIPO]]="Temporales",_xlfn.XLOOKUP(Tabla20[[#This Row],[NOMBRE Y APELLIDO]],TBLFECHAS[NOMBRE Y APELLIDO],TBLFECHAS[HASTA]),"")</f>
        <v/>
      </c>
      <c r="M588" s="58">
        <v>26250</v>
      </c>
      <c r="N588" s="60">
        <v>0</v>
      </c>
      <c r="O588" s="59">
        <v>798</v>
      </c>
      <c r="P588" s="59">
        <v>753.38</v>
      </c>
      <c r="Q588" s="59">
        <f>Tabla20[[#This Row],[sbruto]]-SUM(Tabla20[[#This Row],[ISR]:[AFP]])-Tabla20[[#This Row],[sneto]]</f>
        <v>10696.55</v>
      </c>
      <c r="R588" s="59">
        <v>14002.07</v>
      </c>
      <c r="S588" s="48" t="str">
        <f>_xlfn.XLOOKUP(Tabla20[[#This Row],[cedula]],TMODELO[Numero Documento],TMODELO[gen])</f>
        <v>M</v>
      </c>
      <c r="T588" s="49" t="str">
        <f>_xlfn.XLOOKUP(Tabla20[[#This Row],[cedula]],TMODELO[Numero Documento],TMODELO[Lugar Funciones Codigo])</f>
        <v>01.83.03.03</v>
      </c>
    </row>
    <row r="589" spans="1:20">
      <c r="A589" s="57" t="s">
        <v>3113</v>
      </c>
      <c r="B589" s="57" t="s">
        <v>3145</v>
      </c>
      <c r="C589" s="57" t="s">
        <v>3158</v>
      </c>
      <c r="D589" s="57" t="s">
        <v>1518</v>
      </c>
      <c r="E589" s="57" t="str">
        <f>_xlfn.XLOOKUP(Tabla20[[#This Row],[cedula]],TMODELO[Numero Documento],TMODELO[Empleado])</f>
        <v>YESSICA CORTES DE LA ROSA</v>
      </c>
      <c r="F589" s="57" t="s">
        <v>144</v>
      </c>
      <c r="G589" s="57" t="str">
        <f>_xlfn.XLOOKUP(Tabla20[[#This Row],[cedula]],TMODELO[Numero Documento],TMODELO[Lugar Funciones])</f>
        <v>DIRECCION NACIONAL DE PATRIMONIO MONUMENTAL</v>
      </c>
      <c r="H589" s="57" t="str">
        <f>_xlfn.XLOOKUP(Tabla20[[#This Row],[cedula]],TCARRERA[CEDULA],TCARRERA[CATEGORIA DEL SERVIDOR],"")</f>
        <v>CARRERA ADMINISTRATIVA</v>
      </c>
      <c r="I589" s="65"/>
      <c r="J589" s="41" t="str">
        <f>IF(Tabla20[[#This Row],[CARRERA]]&lt;&gt;"",Tabla20[[#This Row],[CARRERA]],IF(Tabla20[[#This Row],[Columna1]]&lt;&gt;"",Tabla20[[#This Row],[Columna1]],""))</f>
        <v>CARRERA ADMINISTRATIVA</v>
      </c>
      <c r="K589" s="55" t="str">
        <f>IF(Tabla20[[#This Row],[TIPO]]="Temporales",_xlfn.XLOOKUP(Tabla20[[#This Row],[NOMBRE Y APELLIDO]],TBLFECHAS[NOMBRE Y APELLIDO],TBLFECHAS[DESDE]),"")</f>
        <v/>
      </c>
      <c r="L589" s="55" t="str">
        <f>IF(Tabla20[[#This Row],[TIPO]]="Temporales",_xlfn.XLOOKUP(Tabla20[[#This Row],[NOMBRE Y APELLIDO]],TBLFECHAS[NOMBRE Y APELLIDO],TBLFECHAS[HASTA]),"")</f>
        <v/>
      </c>
      <c r="M589" s="58">
        <v>26250</v>
      </c>
      <c r="N589" s="62">
        <v>0</v>
      </c>
      <c r="O589" s="59">
        <v>798</v>
      </c>
      <c r="P589" s="59">
        <v>753.38</v>
      </c>
      <c r="Q589" s="59">
        <f>Tabla20[[#This Row],[sbruto]]-SUM(Tabla20[[#This Row],[ISR]:[AFP]])-Tabla20[[#This Row],[sneto]]</f>
        <v>13229.48</v>
      </c>
      <c r="R589" s="59">
        <v>11469.14</v>
      </c>
      <c r="S589" s="45" t="str">
        <f>_xlfn.XLOOKUP(Tabla20[[#This Row],[cedula]],TMODELO[Numero Documento],TMODELO[gen])</f>
        <v>F</v>
      </c>
      <c r="T589" s="49" t="str">
        <f>_xlfn.XLOOKUP(Tabla20[[#This Row],[cedula]],TMODELO[Numero Documento],TMODELO[Lugar Funciones Codigo])</f>
        <v>01.83.03.03</v>
      </c>
    </row>
    <row r="590" spans="1:20">
      <c r="A590" s="57" t="s">
        <v>3113</v>
      </c>
      <c r="B590" s="57" t="s">
        <v>3145</v>
      </c>
      <c r="C590" s="57" t="s">
        <v>3158</v>
      </c>
      <c r="D590" s="57" t="s">
        <v>2571</v>
      </c>
      <c r="E590" s="57" t="str">
        <f>_xlfn.XLOOKUP(Tabla20[[#This Row],[cedula]],TMODELO[Numero Documento],TMODELO[Empleado])</f>
        <v>YUDELKA ELIZABETH ANTIGUA GOMEZ</v>
      </c>
      <c r="F590" s="57" t="s">
        <v>10</v>
      </c>
      <c r="G590" s="57" t="str">
        <f>_xlfn.XLOOKUP(Tabla20[[#This Row],[cedula]],TMODELO[Numero Documento],TMODELO[Lugar Funciones])</f>
        <v>DIRECCION NACIONAL DE PATRIMONIO MONUMENTAL</v>
      </c>
      <c r="H590" s="57" t="str">
        <f>_xlfn.XLOOKUP(Tabla20[[#This Row],[cedula]],TCARRERA[CEDULA],TCARRERA[CATEGORIA DEL SERVIDOR],"")</f>
        <v/>
      </c>
      <c r="I590" s="65"/>
      <c r="J590" s="41" t="str">
        <f>IF(Tabla20[[#This Row],[CARRERA]]&lt;&gt;"",Tabla20[[#This Row],[CARRERA]],IF(Tabla20[[#This Row],[Columna1]]&lt;&gt;"",Tabla20[[#This Row],[Columna1]],""))</f>
        <v/>
      </c>
      <c r="K590" s="55" t="str">
        <f>IF(Tabla20[[#This Row],[TIPO]]="Temporales",_xlfn.XLOOKUP(Tabla20[[#This Row],[NOMBRE Y APELLIDO]],TBLFECHAS[NOMBRE Y APELLIDO],TBLFECHAS[DESDE]),"")</f>
        <v/>
      </c>
      <c r="L590" s="55" t="str">
        <f>IF(Tabla20[[#This Row],[TIPO]]="Temporales",_xlfn.XLOOKUP(Tabla20[[#This Row],[NOMBRE Y APELLIDO]],TBLFECHAS[NOMBRE Y APELLIDO],TBLFECHAS[HASTA]),"")</f>
        <v/>
      </c>
      <c r="M590" s="58">
        <v>26250</v>
      </c>
      <c r="N590" s="59">
        <v>0</v>
      </c>
      <c r="O590" s="59">
        <v>798</v>
      </c>
      <c r="P590" s="59">
        <v>753.38</v>
      </c>
      <c r="Q590" s="59">
        <f>Tabla20[[#This Row],[sbruto]]-SUM(Tabla20[[#This Row],[ISR]:[AFP]])-Tabla20[[#This Row],[sneto]]</f>
        <v>1071</v>
      </c>
      <c r="R590" s="59">
        <v>23627.62</v>
      </c>
      <c r="S590" s="46" t="str">
        <f>_xlfn.XLOOKUP(Tabla20[[#This Row],[cedula]],TMODELO[Numero Documento],TMODELO[gen])</f>
        <v>F</v>
      </c>
      <c r="T590" s="49" t="str">
        <f>_xlfn.XLOOKUP(Tabla20[[#This Row],[cedula]],TMODELO[Numero Documento],TMODELO[Lugar Funciones Codigo])</f>
        <v>01.83.03.03</v>
      </c>
    </row>
    <row r="591" spans="1:20">
      <c r="A591" s="57" t="s">
        <v>3113</v>
      </c>
      <c r="B591" s="57" t="s">
        <v>3145</v>
      </c>
      <c r="C591" s="57" t="s">
        <v>3158</v>
      </c>
      <c r="D591" s="57" t="s">
        <v>2490</v>
      </c>
      <c r="E591" s="57" t="str">
        <f>_xlfn.XLOOKUP(Tabla20[[#This Row],[cedula]],TMODELO[Numero Documento],TMODELO[Empleado])</f>
        <v>MARTHA LUCIA ALMONTE DE VARGAS</v>
      </c>
      <c r="F591" s="57" t="s">
        <v>10</v>
      </c>
      <c r="G591" s="57" t="str">
        <f>_xlfn.XLOOKUP(Tabla20[[#This Row],[cedula]],TMODELO[Numero Documento],TMODELO[Lugar Funciones])</f>
        <v>DIRECCION NACIONAL DE PATRIMONIO MONUMENTAL</v>
      </c>
      <c r="H591" s="57" t="str">
        <f>_xlfn.XLOOKUP(Tabla20[[#This Row],[cedula]],TCARRERA[CEDULA],TCARRERA[CATEGORIA DEL SERVIDOR],"")</f>
        <v/>
      </c>
      <c r="I591" s="65"/>
      <c r="J591" s="41" t="str">
        <f>IF(Tabla20[[#This Row],[CARRERA]]&lt;&gt;"",Tabla20[[#This Row],[CARRERA]],IF(Tabla20[[#This Row],[Columna1]]&lt;&gt;"",Tabla20[[#This Row],[Columna1]],""))</f>
        <v/>
      </c>
      <c r="K591" s="55" t="str">
        <f>IF(Tabla20[[#This Row],[TIPO]]="Temporales",_xlfn.XLOOKUP(Tabla20[[#This Row],[NOMBRE Y APELLIDO]],TBLFECHAS[NOMBRE Y APELLIDO],TBLFECHAS[DESDE]),"")</f>
        <v/>
      </c>
      <c r="L591" s="55" t="str">
        <f>IF(Tabla20[[#This Row],[TIPO]]="Temporales",_xlfn.XLOOKUP(Tabla20[[#This Row],[NOMBRE Y APELLIDO]],TBLFECHAS[NOMBRE Y APELLIDO],TBLFECHAS[HASTA]),"")</f>
        <v/>
      </c>
      <c r="M591" s="58">
        <v>26250</v>
      </c>
      <c r="N591" s="63">
        <v>0</v>
      </c>
      <c r="O591" s="59">
        <v>798</v>
      </c>
      <c r="P591" s="59">
        <v>753.38</v>
      </c>
      <c r="Q591" s="59">
        <f>Tabla20[[#This Row],[sbruto]]-SUM(Tabla20[[#This Row],[ISR]:[AFP]])-Tabla20[[#This Row],[sneto]]</f>
        <v>325</v>
      </c>
      <c r="R591" s="59">
        <v>24373.62</v>
      </c>
      <c r="S591" s="45" t="str">
        <f>_xlfn.XLOOKUP(Tabla20[[#This Row],[cedula]],TMODELO[Numero Documento],TMODELO[gen])</f>
        <v>F</v>
      </c>
      <c r="T591" s="49" t="str">
        <f>_xlfn.XLOOKUP(Tabla20[[#This Row],[cedula]],TMODELO[Numero Documento],TMODELO[Lugar Funciones Codigo])</f>
        <v>01.83.03.03</v>
      </c>
    </row>
    <row r="592" spans="1:20">
      <c r="A592" s="57" t="s">
        <v>3113</v>
      </c>
      <c r="B592" s="57" t="s">
        <v>3145</v>
      </c>
      <c r="C592" s="57" t="s">
        <v>3158</v>
      </c>
      <c r="D592" s="57" t="s">
        <v>2547</v>
      </c>
      <c r="E592" s="57" t="str">
        <f>_xlfn.XLOOKUP(Tabla20[[#This Row],[cedula]],TMODELO[Numero Documento],TMODELO[Empleado])</f>
        <v>TOMAS JOSE ESPINAL ALMONTE</v>
      </c>
      <c r="F592" s="57" t="s">
        <v>441</v>
      </c>
      <c r="G592" s="57" t="str">
        <f>_xlfn.XLOOKUP(Tabla20[[#This Row],[cedula]],TMODELO[Numero Documento],TMODELO[Lugar Funciones])</f>
        <v>DIRECCION NACIONAL DE PATRIMONIO MONUMENTAL</v>
      </c>
      <c r="H592" s="57" t="str">
        <f>_xlfn.XLOOKUP(Tabla20[[#This Row],[cedula]],TCARRERA[CEDULA],TCARRERA[CATEGORIA DEL SERVIDOR],"")</f>
        <v/>
      </c>
      <c r="I592" s="65"/>
      <c r="J592" s="41" t="str">
        <f>IF(Tabla20[[#This Row],[CARRERA]]&lt;&gt;"",Tabla20[[#This Row],[CARRERA]],IF(Tabla20[[#This Row],[Columna1]]&lt;&gt;"",Tabla20[[#This Row],[Columna1]],""))</f>
        <v/>
      </c>
      <c r="K592" s="55" t="str">
        <f>IF(Tabla20[[#This Row],[TIPO]]="Temporales",_xlfn.XLOOKUP(Tabla20[[#This Row],[NOMBRE Y APELLIDO]],TBLFECHAS[NOMBRE Y APELLIDO],TBLFECHAS[DESDE]),"")</f>
        <v/>
      </c>
      <c r="L592" s="55" t="str">
        <f>IF(Tabla20[[#This Row],[TIPO]]="Temporales",_xlfn.XLOOKUP(Tabla20[[#This Row],[NOMBRE Y APELLIDO]],TBLFECHAS[NOMBRE Y APELLIDO],TBLFECHAS[HASTA]),"")</f>
        <v/>
      </c>
      <c r="M592" s="58">
        <v>26250</v>
      </c>
      <c r="N592" s="63">
        <v>0</v>
      </c>
      <c r="O592" s="59">
        <v>798</v>
      </c>
      <c r="P592" s="59">
        <v>753.38</v>
      </c>
      <c r="Q592" s="59">
        <f>Tabla20[[#This Row],[sbruto]]-SUM(Tabla20[[#This Row],[ISR]:[AFP]])-Tabla20[[#This Row],[sneto]]</f>
        <v>4871</v>
      </c>
      <c r="R592" s="59">
        <v>19827.62</v>
      </c>
      <c r="S592" s="46" t="str">
        <f>_xlfn.XLOOKUP(Tabla20[[#This Row],[cedula]],TMODELO[Numero Documento],TMODELO[gen])</f>
        <v>M</v>
      </c>
      <c r="T592" s="49" t="str">
        <f>_xlfn.XLOOKUP(Tabla20[[#This Row],[cedula]],TMODELO[Numero Documento],TMODELO[Lugar Funciones Codigo])</f>
        <v>01.83.03.03</v>
      </c>
    </row>
    <row r="593" spans="1:20">
      <c r="A593" s="57" t="s">
        <v>3113</v>
      </c>
      <c r="B593" s="57" t="s">
        <v>3145</v>
      </c>
      <c r="C593" s="57" t="s">
        <v>3158</v>
      </c>
      <c r="D593" s="57" t="s">
        <v>2376</v>
      </c>
      <c r="E593" s="57" t="str">
        <f>_xlfn.XLOOKUP(Tabla20[[#This Row],[cedula]],TMODELO[Numero Documento],TMODELO[Empleado])</f>
        <v>ELADIO BAQUERO SANTOS</v>
      </c>
      <c r="F593" s="57" t="s">
        <v>441</v>
      </c>
      <c r="G593" s="57" t="str">
        <f>_xlfn.XLOOKUP(Tabla20[[#This Row],[cedula]],TMODELO[Numero Documento],TMODELO[Lugar Funciones])</f>
        <v>DIRECCION NACIONAL DE PATRIMONIO MONUMENTAL</v>
      </c>
      <c r="H593" s="57" t="str">
        <f>_xlfn.XLOOKUP(Tabla20[[#This Row],[cedula]],TCARRERA[CEDULA],TCARRERA[CATEGORIA DEL SERVIDOR],"")</f>
        <v/>
      </c>
      <c r="I593" s="65"/>
      <c r="J593" s="50" t="str">
        <f>IF(Tabla20[[#This Row],[CARRERA]]&lt;&gt;"",Tabla20[[#This Row],[CARRERA]],IF(Tabla20[[#This Row],[Columna1]]&lt;&gt;"",Tabla20[[#This Row],[Columna1]],""))</f>
        <v/>
      </c>
      <c r="K593" s="54" t="str">
        <f>IF(Tabla20[[#This Row],[TIPO]]="Temporales",_xlfn.XLOOKUP(Tabla20[[#This Row],[NOMBRE Y APELLIDO]],TBLFECHAS[NOMBRE Y APELLIDO],TBLFECHAS[DESDE]),"")</f>
        <v/>
      </c>
      <c r="L593" s="54" t="str">
        <f>IF(Tabla20[[#This Row],[TIPO]]="Temporales",_xlfn.XLOOKUP(Tabla20[[#This Row],[NOMBRE Y APELLIDO]],TBLFECHAS[NOMBRE Y APELLIDO],TBLFECHAS[HASTA]),"")</f>
        <v/>
      </c>
      <c r="M593" s="58">
        <v>25000</v>
      </c>
      <c r="N593" s="60">
        <v>0</v>
      </c>
      <c r="O593" s="59">
        <v>760</v>
      </c>
      <c r="P593" s="59">
        <v>717.5</v>
      </c>
      <c r="Q593" s="59">
        <f>Tabla20[[#This Row],[sbruto]]-SUM(Tabla20[[#This Row],[ISR]:[AFP]])-Tabla20[[#This Row],[sneto]]</f>
        <v>25</v>
      </c>
      <c r="R593" s="59">
        <v>23497.5</v>
      </c>
      <c r="S593" s="45" t="str">
        <f>_xlfn.XLOOKUP(Tabla20[[#This Row],[cedula]],TMODELO[Numero Documento],TMODELO[gen])</f>
        <v>M</v>
      </c>
      <c r="T593" s="49" t="str">
        <f>_xlfn.XLOOKUP(Tabla20[[#This Row],[cedula]],TMODELO[Numero Documento],TMODELO[Lugar Funciones Codigo])</f>
        <v>01.83.03.03</v>
      </c>
    </row>
    <row r="594" spans="1:20">
      <c r="A594" s="57" t="s">
        <v>3113</v>
      </c>
      <c r="B594" s="57" t="s">
        <v>3145</v>
      </c>
      <c r="C594" s="57" t="s">
        <v>3158</v>
      </c>
      <c r="D594" s="57" t="s">
        <v>2525</v>
      </c>
      <c r="E594" s="57" t="str">
        <f>_xlfn.XLOOKUP(Tabla20[[#This Row],[cedula]],TMODELO[Numero Documento],TMODELO[Empleado])</f>
        <v>ROBERTO CORDERO</v>
      </c>
      <c r="F594" s="57" t="s">
        <v>130</v>
      </c>
      <c r="G594" s="57" t="str">
        <f>_xlfn.XLOOKUP(Tabla20[[#This Row],[cedula]],TMODELO[Numero Documento],TMODELO[Lugar Funciones])</f>
        <v>DIRECCION NACIONAL DE PATRIMONIO MONUMENTAL</v>
      </c>
      <c r="H594" s="57" t="str">
        <f>_xlfn.XLOOKUP(Tabla20[[#This Row],[cedula]],TCARRERA[CEDULA],TCARRERA[CATEGORIA DEL SERVIDOR],"")</f>
        <v/>
      </c>
      <c r="I594" s="65"/>
      <c r="J594" s="50" t="str">
        <f>IF(Tabla20[[#This Row],[CARRERA]]&lt;&gt;"",Tabla20[[#This Row],[CARRERA]],IF(Tabla20[[#This Row],[Columna1]]&lt;&gt;"",Tabla20[[#This Row],[Columna1]],""))</f>
        <v/>
      </c>
      <c r="K594" s="54" t="str">
        <f>IF(Tabla20[[#This Row],[TIPO]]="Temporales",_xlfn.XLOOKUP(Tabla20[[#This Row],[NOMBRE Y APELLIDO]],TBLFECHAS[NOMBRE Y APELLIDO],TBLFECHAS[DESDE]),"")</f>
        <v/>
      </c>
      <c r="L594" s="54" t="str">
        <f>IF(Tabla20[[#This Row],[TIPO]]="Temporales",_xlfn.XLOOKUP(Tabla20[[#This Row],[NOMBRE Y APELLIDO]],TBLFECHAS[NOMBRE Y APELLIDO],TBLFECHAS[HASTA]),"")</f>
        <v/>
      </c>
      <c r="M594" s="58">
        <v>25000</v>
      </c>
      <c r="N594" s="60">
        <v>0</v>
      </c>
      <c r="O594" s="59">
        <v>760</v>
      </c>
      <c r="P594" s="59">
        <v>717.5</v>
      </c>
      <c r="Q594" s="59">
        <f>Tabla20[[#This Row],[sbruto]]-SUM(Tabla20[[#This Row],[ISR]:[AFP]])-Tabla20[[#This Row],[sneto]]</f>
        <v>8179.1</v>
      </c>
      <c r="R594" s="59">
        <v>15343.4</v>
      </c>
      <c r="S594" s="48" t="str">
        <f>_xlfn.XLOOKUP(Tabla20[[#This Row],[cedula]],TMODELO[Numero Documento],TMODELO[gen])</f>
        <v>M</v>
      </c>
      <c r="T594" s="49" t="str">
        <f>_xlfn.XLOOKUP(Tabla20[[#This Row],[cedula]],TMODELO[Numero Documento],TMODELO[Lugar Funciones Codigo])</f>
        <v>01.83.03.03</v>
      </c>
    </row>
    <row r="595" spans="1:20">
      <c r="A595" s="57" t="s">
        <v>3113</v>
      </c>
      <c r="B595" s="57" t="s">
        <v>3145</v>
      </c>
      <c r="C595" s="57" t="s">
        <v>3158</v>
      </c>
      <c r="D595" s="57" t="s">
        <v>2497</v>
      </c>
      <c r="E595" s="57" t="str">
        <f>_xlfn.XLOOKUP(Tabla20[[#This Row],[cedula]],TMODELO[Numero Documento],TMODELO[Empleado])</f>
        <v>NELKY VILLAMAN ALMARANTE</v>
      </c>
      <c r="F595" s="57" t="s">
        <v>1260</v>
      </c>
      <c r="G595" s="57" t="str">
        <f>_xlfn.XLOOKUP(Tabla20[[#This Row],[cedula]],TMODELO[Numero Documento],TMODELO[Lugar Funciones])</f>
        <v>DIRECCION NACIONAL DE PATRIMONIO MONUMENTAL</v>
      </c>
      <c r="H595" s="57" t="str">
        <f>_xlfn.XLOOKUP(Tabla20[[#This Row],[cedula]],TCARRERA[CEDULA],TCARRERA[CATEGORIA DEL SERVIDOR],"")</f>
        <v/>
      </c>
      <c r="I595" s="65"/>
      <c r="J595" s="41" t="str">
        <f>IF(Tabla20[[#This Row],[CARRERA]]&lt;&gt;"",Tabla20[[#This Row],[CARRERA]],IF(Tabla20[[#This Row],[Columna1]]&lt;&gt;"",Tabla20[[#This Row],[Columna1]],""))</f>
        <v/>
      </c>
      <c r="K595" s="55" t="str">
        <f>IF(Tabla20[[#This Row],[TIPO]]="Temporales",_xlfn.XLOOKUP(Tabla20[[#This Row],[NOMBRE Y APELLIDO]],TBLFECHAS[NOMBRE Y APELLIDO],TBLFECHAS[DESDE]),"")</f>
        <v/>
      </c>
      <c r="L595" s="55" t="str">
        <f>IF(Tabla20[[#This Row],[TIPO]]="Temporales",_xlfn.XLOOKUP(Tabla20[[#This Row],[NOMBRE Y APELLIDO]],TBLFECHAS[NOMBRE Y APELLIDO],TBLFECHAS[HASTA]),"")</f>
        <v/>
      </c>
      <c r="M595" s="58">
        <v>25000</v>
      </c>
      <c r="N595" s="60">
        <v>0</v>
      </c>
      <c r="O595" s="59">
        <v>760</v>
      </c>
      <c r="P595" s="59">
        <v>717.5</v>
      </c>
      <c r="Q595" s="59">
        <f>Tabla20[[#This Row],[sbruto]]-SUM(Tabla20[[#This Row],[ISR]:[AFP]])-Tabla20[[#This Row],[sneto]]</f>
        <v>25</v>
      </c>
      <c r="R595" s="59">
        <v>23497.5</v>
      </c>
      <c r="S595" s="45" t="str">
        <f>_xlfn.XLOOKUP(Tabla20[[#This Row],[cedula]],TMODELO[Numero Documento],TMODELO[gen])</f>
        <v>M</v>
      </c>
      <c r="T595" s="49" t="str">
        <f>_xlfn.XLOOKUP(Tabla20[[#This Row],[cedula]],TMODELO[Numero Documento],TMODELO[Lugar Funciones Codigo])</f>
        <v>01.83.03.03</v>
      </c>
    </row>
    <row r="596" spans="1:20">
      <c r="A596" s="57" t="s">
        <v>3113</v>
      </c>
      <c r="B596" s="57" t="s">
        <v>3145</v>
      </c>
      <c r="C596" s="57" t="s">
        <v>3158</v>
      </c>
      <c r="D596" s="57" t="s">
        <v>2424</v>
      </c>
      <c r="E596" s="57" t="str">
        <f>_xlfn.XLOOKUP(Tabla20[[#This Row],[cedula]],TMODELO[Numero Documento],TMODELO[Empleado])</f>
        <v>JOHAIRA BIDO SANTOS</v>
      </c>
      <c r="F596" s="57" t="s">
        <v>369</v>
      </c>
      <c r="G596" s="57" t="str">
        <f>_xlfn.XLOOKUP(Tabla20[[#This Row],[cedula]],TMODELO[Numero Documento],TMODELO[Lugar Funciones])</f>
        <v>DIRECCION NACIONAL DE PATRIMONIO MONUMENTAL</v>
      </c>
      <c r="H596" s="57" t="str">
        <f>_xlfn.XLOOKUP(Tabla20[[#This Row],[cedula]],TCARRERA[CEDULA],TCARRERA[CATEGORIA DEL SERVIDOR],"")</f>
        <v/>
      </c>
      <c r="I596" s="65"/>
      <c r="J596" s="50" t="str">
        <f>IF(Tabla20[[#This Row],[CARRERA]]&lt;&gt;"",Tabla20[[#This Row],[CARRERA]],IF(Tabla20[[#This Row],[Columna1]]&lt;&gt;"",Tabla20[[#This Row],[Columna1]],""))</f>
        <v/>
      </c>
      <c r="K596" s="54" t="str">
        <f>IF(Tabla20[[#This Row],[TIPO]]="Temporales",_xlfn.XLOOKUP(Tabla20[[#This Row],[NOMBRE Y APELLIDO]],TBLFECHAS[NOMBRE Y APELLIDO],TBLFECHAS[DESDE]),"")</f>
        <v/>
      </c>
      <c r="L596" s="54" t="str">
        <f>IF(Tabla20[[#This Row],[TIPO]]="Temporales",_xlfn.XLOOKUP(Tabla20[[#This Row],[NOMBRE Y APELLIDO]],TBLFECHAS[NOMBRE Y APELLIDO],TBLFECHAS[HASTA]),"")</f>
        <v/>
      </c>
      <c r="M596" s="58">
        <v>25000</v>
      </c>
      <c r="N596" s="60">
        <v>0</v>
      </c>
      <c r="O596" s="59">
        <v>760</v>
      </c>
      <c r="P596" s="59">
        <v>717.5</v>
      </c>
      <c r="Q596" s="59">
        <f>Tabla20[[#This Row],[sbruto]]-SUM(Tabla20[[#This Row],[ISR]:[AFP]])-Tabla20[[#This Row],[sneto]]</f>
        <v>25</v>
      </c>
      <c r="R596" s="59">
        <v>23497.5</v>
      </c>
      <c r="S596" s="45" t="str">
        <f>_xlfn.XLOOKUP(Tabla20[[#This Row],[cedula]],TMODELO[Numero Documento],TMODELO[gen])</f>
        <v>F</v>
      </c>
      <c r="T596" s="49" t="str">
        <f>_xlfn.XLOOKUP(Tabla20[[#This Row],[cedula]],TMODELO[Numero Documento],TMODELO[Lugar Funciones Codigo])</f>
        <v>01.83.03.03</v>
      </c>
    </row>
    <row r="597" spans="1:20">
      <c r="A597" s="57" t="s">
        <v>3113</v>
      </c>
      <c r="B597" s="57" t="s">
        <v>3145</v>
      </c>
      <c r="C597" s="57" t="s">
        <v>3158</v>
      </c>
      <c r="D597" s="57" t="s">
        <v>2554</v>
      </c>
      <c r="E597" s="57" t="str">
        <f>_xlfn.XLOOKUP(Tabla20[[#This Row],[cedula]],TMODELO[Numero Documento],TMODELO[Empleado])</f>
        <v>WAINA BINEISI MARTE FIGUEREO</v>
      </c>
      <c r="F597" s="57" t="s">
        <v>10</v>
      </c>
      <c r="G597" s="57" t="str">
        <f>_xlfn.XLOOKUP(Tabla20[[#This Row],[cedula]],TMODELO[Numero Documento],TMODELO[Lugar Funciones])</f>
        <v>DIRECCION NACIONAL DE PATRIMONIO MONUMENTAL</v>
      </c>
      <c r="H597" s="57" t="str">
        <f>_xlfn.XLOOKUP(Tabla20[[#This Row],[cedula]],TCARRERA[CEDULA],TCARRERA[CATEGORIA DEL SERVIDOR],"")</f>
        <v/>
      </c>
      <c r="I597" s="65"/>
      <c r="J597" s="41" t="str">
        <f>IF(Tabla20[[#This Row],[CARRERA]]&lt;&gt;"",Tabla20[[#This Row],[CARRERA]],IF(Tabla20[[#This Row],[Columna1]]&lt;&gt;"",Tabla20[[#This Row],[Columna1]],""))</f>
        <v/>
      </c>
      <c r="K597" s="55" t="str">
        <f>IF(Tabla20[[#This Row],[TIPO]]="Temporales",_xlfn.XLOOKUP(Tabla20[[#This Row],[NOMBRE Y APELLIDO]],TBLFECHAS[NOMBRE Y APELLIDO],TBLFECHAS[DESDE]),"")</f>
        <v/>
      </c>
      <c r="L597" s="55" t="str">
        <f>IF(Tabla20[[#This Row],[TIPO]]="Temporales",_xlfn.XLOOKUP(Tabla20[[#This Row],[NOMBRE Y APELLIDO]],TBLFECHAS[NOMBRE Y APELLIDO],TBLFECHAS[HASTA]),"")</f>
        <v/>
      </c>
      <c r="M597" s="58">
        <v>25000</v>
      </c>
      <c r="N597" s="61">
        <v>0</v>
      </c>
      <c r="O597" s="59">
        <v>760</v>
      </c>
      <c r="P597" s="59">
        <v>717.5</v>
      </c>
      <c r="Q597" s="59">
        <f>Tabla20[[#This Row],[sbruto]]-SUM(Tabla20[[#This Row],[ISR]:[AFP]])-Tabla20[[#This Row],[sneto]]</f>
        <v>25</v>
      </c>
      <c r="R597" s="59">
        <v>23497.5</v>
      </c>
      <c r="S597" s="45" t="str">
        <f>_xlfn.XLOOKUP(Tabla20[[#This Row],[cedula]],TMODELO[Numero Documento],TMODELO[gen])</f>
        <v>F</v>
      </c>
      <c r="T597" s="49" t="str">
        <f>_xlfn.XLOOKUP(Tabla20[[#This Row],[cedula]],TMODELO[Numero Documento],TMODELO[Lugar Funciones Codigo])</f>
        <v>01.83.03.03</v>
      </c>
    </row>
    <row r="598" spans="1:20">
      <c r="A598" s="57" t="s">
        <v>3113</v>
      </c>
      <c r="B598" s="57" t="s">
        <v>3145</v>
      </c>
      <c r="C598" s="57" t="s">
        <v>3158</v>
      </c>
      <c r="D598" s="57" t="s">
        <v>2388</v>
      </c>
      <c r="E598" s="57" t="str">
        <f>_xlfn.XLOOKUP(Tabla20[[#This Row],[cedula]],TMODELO[Numero Documento],TMODELO[Empleado])</f>
        <v>EURYS NOEL PAREDES RODRIGUEZ</v>
      </c>
      <c r="F598" s="57" t="s">
        <v>395</v>
      </c>
      <c r="G598" s="57" t="str">
        <f>_xlfn.XLOOKUP(Tabla20[[#This Row],[cedula]],TMODELO[Numero Documento],TMODELO[Lugar Funciones])</f>
        <v>DIRECCION NACIONAL DE PATRIMONIO MONUMENTAL</v>
      </c>
      <c r="H598" s="57" t="str">
        <f>_xlfn.XLOOKUP(Tabla20[[#This Row],[cedula]],TCARRERA[CEDULA],TCARRERA[CATEGORIA DEL SERVIDOR],"")</f>
        <v/>
      </c>
      <c r="I598" s="65"/>
      <c r="J598" s="41" t="str">
        <f>IF(Tabla20[[#This Row],[CARRERA]]&lt;&gt;"",Tabla20[[#This Row],[CARRERA]],IF(Tabla20[[#This Row],[Columna1]]&lt;&gt;"",Tabla20[[#This Row],[Columna1]],""))</f>
        <v/>
      </c>
      <c r="K598" s="55" t="str">
        <f>IF(Tabla20[[#This Row],[TIPO]]="Temporales",_xlfn.XLOOKUP(Tabla20[[#This Row],[NOMBRE Y APELLIDO]],TBLFECHAS[NOMBRE Y APELLIDO],TBLFECHAS[DESDE]),"")</f>
        <v/>
      </c>
      <c r="L598" s="55" t="str">
        <f>IF(Tabla20[[#This Row],[TIPO]]="Temporales",_xlfn.XLOOKUP(Tabla20[[#This Row],[NOMBRE Y APELLIDO]],TBLFECHAS[NOMBRE Y APELLIDO],TBLFECHAS[HASTA]),"")</f>
        <v/>
      </c>
      <c r="M598" s="58">
        <v>25000</v>
      </c>
      <c r="N598" s="61">
        <v>0</v>
      </c>
      <c r="O598" s="59">
        <v>760</v>
      </c>
      <c r="P598" s="59">
        <v>717.5</v>
      </c>
      <c r="Q598" s="59">
        <f>Tabla20[[#This Row],[sbruto]]-SUM(Tabla20[[#This Row],[ISR]:[AFP]])-Tabla20[[#This Row],[sneto]]</f>
        <v>25</v>
      </c>
      <c r="R598" s="59">
        <v>23497.5</v>
      </c>
      <c r="S598" s="45" t="str">
        <f>_xlfn.XLOOKUP(Tabla20[[#This Row],[cedula]],TMODELO[Numero Documento],TMODELO[gen])</f>
        <v>M</v>
      </c>
      <c r="T598" s="49" t="str">
        <f>_xlfn.XLOOKUP(Tabla20[[#This Row],[cedula]],TMODELO[Numero Documento],TMODELO[Lugar Funciones Codigo])</f>
        <v>01.83.03.03</v>
      </c>
    </row>
    <row r="599" spans="1:20">
      <c r="A599" s="57" t="s">
        <v>3113</v>
      </c>
      <c r="B599" s="57" t="s">
        <v>3145</v>
      </c>
      <c r="C599" s="57" t="s">
        <v>3158</v>
      </c>
      <c r="D599" s="57" t="s">
        <v>1513</v>
      </c>
      <c r="E599" s="57" t="str">
        <f>_xlfn.XLOOKUP(Tabla20[[#This Row],[cedula]],TMODELO[Numero Documento],TMODELO[Empleado])</f>
        <v>SANTIAGO DUVAL BONILLA</v>
      </c>
      <c r="F599" s="57" t="s">
        <v>672</v>
      </c>
      <c r="G599" s="57" t="str">
        <f>_xlfn.XLOOKUP(Tabla20[[#This Row],[cedula]],TMODELO[Numero Documento],TMODELO[Lugar Funciones])</f>
        <v>DIRECCION NACIONAL DE PATRIMONIO MONUMENTAL</v>
      </c>
      <c r="H599" s="57" t="str">
        <f>_xlfn.XLOOKUP(Tabla20[[#This Row],[cedula]],TCARRERA[CEDULA],TCARRERA[CATEGORIA DEL SERVIDOR],"")</f>
        <v>CARRERA ADMINISTRATIVA</v>
      </c>
      <c r="I599" s="65"/>
      <c r="J599" s="41" t="str">
        <f>IF(Tabla20[[#This Row],[CARRERA]]&lt;&gt;"",Tabla20[[#This Row],[CARRERA]],IF(Tabla20[[#This Row],[Columna1]]&lt;&gt;"",Tabla20[[#This Row],[Columna1]],""))</f>
        <v>CARRERA ADMINISTRATIVA</v>
      </c>
      <c r="K599" s="55" t="str">
        <f>IF(Tabla20[[#This Row],[TIPO]]="Temporales",_xlfn.XLOOKUP(Tabla20[[#This Row],[NOMBRE Y APELLIDO]],TBLFECHAS[NOMBRE Y APELLIDO],TBLFECHAS[DESDE]),"")</f>
        <v/>
      </c>
      <c r="L599" s="55" t="str">
        <f>IF(Tabla20[[#This Row],[TIPO]]="Temporales",_xlfn.XLOOKUP(Tabla20[[#This Row],[NOMBRE Y APELLIDO]],TBLFECHAS[NOMBRE Y APELLIDO],TBLFECHAS[HASTA]),"")</f>
        <v/>
      </c>
      <c r="M599" s="58">
        <v>24719.919999999998</v>
      </c>
      <c r="N599" s="63">
        <v>0</v>
      </c>
      <c r="O599" s="59">
        <v>751.49</v>
      </c>
      <c r="P599" s="59">
        <v>709.46</v>
      </c>
      <c r="Q599" s="59">
        <f>Tabla20[[#This Row],[sbruto]]-SUM(Tabla20[[#This Row],[ISR]:[AFP]])-Tabla20[[#This Row],[sneto]]</f>
        <v>1425.119999999999</v>
      </c>
      <c r="R599" s="59">
        <v>21833.85</v>
      </c>
      <c r="S599" s="45" t="str">
        <f>_xlfn.XLOOKUP(Tabla20[[#This Row],[cedula]],TMODELO[Numero Documento],TMODELO[gen])</f>
        <v>M</v>
      </c>
      <c r="T599" s="49" t="str">
        <f>_xlfn.XLOOKUP(Tabla20[[#This Row],[cedula]],TMODELO[Numero Documento],TMODELO[Lugar Funciones Codigo])</f>
        <v>01.83.03.03</v>
      </c>
    </row>
    <row r="600" spans="1:20">
      <c r="A600" s="57" t="s">
        <v>3113</v>
      </c>
      <c r="B600" s="57" t="s">
        <v>3145</v>
      </c>
      <c r="C600" s="57" t="s">
        <v>3158</v>
      </c>
      <c r="D600" s="57" t="s">
        <v>1444</v>
      </c>
      <c r="E600" s="57" t="str">
        <f>_xlfn.XLOOKUP(Tabla20[[#This Row],[cedula]],TMODELO[Numero Documento],TMODELO[Empleado])</f>
        <v>FRANCISCO VERADO COSTE CASTILLO</v>
      </c>
      <c r="F600" s="57" t="s">
        <v>462</v>
      </c>
      <c r="G600" s="57" t="str">
        <f>_xlfn.XLOOKUP(Tabla20[[#This Row],[cedula]],TMODELO[Numero Documento],TMODELO[Lugar Funciones])</f>
        <v>DIRECCION NACIONAL DE PATRIMONIO MONUMENTAL</v>
      </c>
      <c r="H600" s="57" t="str">
        <f>_xlfn.XLOOKUP(Tabla20[[#This Row],[cedula]],TCARRERA[CEDULA],TCARRERA[CATEGORIA DEL SERVIDOR],"")</f>
        <v>CARRERA ADMINISTRATIVA</v>
      </c>
      <c r="I600" s="65"/>
      <c r="J600" s="41" t="str">
        <f>IF(Tabla20[[#This Row],[CARRERA]]&lt;&gt;"",Tabla20[[#This Row],[CARRERA]],IF(Tabla20[[#This Row],[Columna1]]&lt;&gt;"",Tabla20[[#This Row],[Columna1]],""))</f>
        <v>CARRERA ADMINISTRATIVA</v>
      </c>
      <c r="K600" s="55" t="str">
        <f>IF(Tabla20[[#This Row],[TIPO]]="Temporales",_xlfn.XLOOKUP(Tabla20[[#This Row],[NOMBRE Y APELLIDO]],TBLFECHAS[NOMBRE Y APELLIDO],TBLFECHAS[DESDE]),"")</f>
        <v/>
      </c>
      <c r="L600" s="55" t="str">
        <f>IF(Tabla20[[#This Row],[TIPO]]="Temporales",_xlfn.XLOOKUP(Tabla20[[#This Row],[NOMBRE Y APELLIDO]],TBLFECHAS[NOMBRE Y APELLIDO],TBLFECHAS[HASTA]),"")</f>
        <v/>
      </c>
      <c r="M600" s="58">
        <v>23577.96</v>
      </c>
      <c r="N600" s="60">
        <v>0</v>
      </c>
      <c r="O600" s="59">
        <v>716.77</v>
      </c>
      <c r="P600" s="59">
        <v>676.69</v>
      </c>
      <c r="Q600" s="59">
        <f>Tabla20[[#This Row],[sbruto]]-SUM(Tabla20[[#This Row],[ISR]:[AFP]])-Tabla20[[#This Row],[sneto]]</f>
        <v>1559</v>
      </c>
      <c r="R600" s="59">
        <v>20625.5</v>
      </c>
      <c r="S600" s="48" t="str">
        <f>_xlfn.XLOOKUP(Tabla20[[#This Row],[cedula]],TMODELO[Numero Documento],TMODELO[gen])</f>
        <v>M</v>
      </c>
      <c r="T600" s="49" t="str">
        <f>_xlfn.XLOOKUP(Tabla20[[#This Row],[cedula]],TMODELO[Numero Documento],TMODELO[Lugar Funciones Codigo])</f>
        <v>01.83.03.03</v>
      </c>
    </row>
    <row r="601" spans="1:20">
      <c r="A601" s="57" t="s">
        <v>3113</v>
      </c>
      <c r="B601" s="57" t="s">
        <v>3145</v>
      </c>
      <c r="C601" s="57" t="s">
        <v>3158</v>
      </c>
      <c r="D601" s="57" t="s">
        <v>2491</v>
      </c>
      <c r="E601" s="57" t="str">
        <f>_xlfn.XLOOKUP(Tabla20[[#This Row],[cedula]],TMODELO[Numero Documento],TMODELO[Empleado])</f>
        <v>MIGUELINA ALTAGRACIA LARA PEREZ</v>
      </c>
      <c r="F601" s="57" t="s">
        <v>10</v>
      </c>
      <c r="G601" s="57" t="str">
        <f>_xlfn.XLOOKUP(Tabla20[[#This Row],[cedula]],TMODELO[Numero Documento],TMODELO[Lugar Funciones])</f>
        <v>DIRECCION NACIONAL DE PATRIMONIO MONUMENTAL</v>
      </c>
      <c r="H601" s="57" t="str">
        <f>_xlfn.XLOOKUP(Tabla20[[#This Row],[cedula]],TCARRERA[CEDULA],TCARRERA[CATEGORIA DEL SERVIDOR],"")</f>
        <v/>
      </c>
      <c r="I601" s="65"/>
      <c r="J601" s="50" t="str">
        <f>IF(Tabla20[[#This Row],[CARRERA]]&lt;&gt;"",Tabla20[[#This Row],[CARRERA]],IF(Tabla20[[#This Row],[Columna1]]&lt;&gt;"",Tabla20[[#This Row],[Columna1]],""))</f>
        <v/>
      </c>
      <c r="K601" s="54" t="str">
        <f>IF(Tabla20[[#This Row],[TIPO]]="Temporales",_xlfn.XLOOKUP(Tabla20[[#This Row],[NOMBRE Y APELLIDO]],TBLFECHAS[NOMBRE Y APELLIDO],TBLFECHAS[DESDE]),"")</f>
        <v/>
      </c>
      <c r="L601" s="54" t="str">
        <f>IF(Tabla20[[#This Row],[TIPO]]="Temporales",_xlfn.XLOOKUP(Tabla20[[#This Row],[NOMBRE Y APELLIDO]],TBLFECHAS[NOMBRE Y APELLIDO],TBLFECHAS[HASTA]),"")</f>
        <v/>
      </c>
      <c r="M601" s="58">
        <v>22050</v>
      </c>
      <c r="N601" s="59">
        <v>0</v>
      </c>
      <c r="O601" s="59">
        <v>670.32</v>
      </c>
      <c r="P601" s="59">
        <v>632.84</v>
      </c>
      <c r="Q601" s="59">
        <f>Tabla20[[#This Row],[sbruto]]-SUM(Tabla20[[#This Row],[ISR]:[AFP]])-Tabla20[[#This Row],[sneto]]</f>
        <v>25</v>
      </c>
      <c r="R601" s="59">
        <v>20721.84</v>
      </c>
      <c r="S601" s="45" t="str">
        <f>_xlfn.XLOOKUP(Tabla20[[#This Row],[cedula]],TMODELO[Numero Documento],TMODELO[gen])</f>
        <v>F</v>
      </c>
      <c r="T601" s="49" t="str">
        <f>_xlfn.XLOOKUP(Tabla20[[#This Row],[cedula]],TMODELO[Numero Documento],TMODELO[Lugar Funciones Codigo])</f>
        <v>01.83.03.03</v>
      </c>
    </row>
    <row r="602" spans="1:20">
      <c r="A602" s="57" t="s">
        <v>3113</v>
      </c>
      <c r="B602" s="57" t="s">
        <v>3145</v>
      </c>
      <c r="C602" s="57" t="s">
        <v>3158</v>
      </c>
      <c r="D602" s="57" t="s">
        <v>1425</v>
      </c>
      <c r="E602" s="57" t="str">
        <f>_xlfn.XLOOKUP(Tabla20[[#This Row],[cedula]],TMODELO[Numero Documento],TMODELO[Empleado])</f>
        <v>CARMEN ALTAGRACIA SALDAÑA FRIAS</v>
      </c>
      <c r="F602" s="57" t="s">
        <v>629</v>
      </c>
      <c r="G602" s="57" t="str">
        <f>_xlfn.XLOOKUP(Tabla20[[#This Row],[cedula]],TMODELO[Numero Documento],TMODELO[Lugar Funciones])</f>
        <v>DIRECCION NACIONAL DE PATRIMONIO MONUMENTAL</v>
      </c>
      <c r="H602" s="57" t="str">
        <f>_xlfn.XLOOKUP(Tabla20[[#This Row],[cedula]],TCARRERA[CEDULA],TCARRERA[CATEGORIA DEL SERVIDOR],"")</f>
        <v>CARRERA ADMINISTRATIVA</v>
      </c>
      <c r="I602" s="65"/>
      <c r="J602" s="41" t="str">
        <f>IF(Tabla20[[#This Row],[CARRERA]]&lt;&gt;"",Tabla20[[#This Row],[CARRERA]],IF(Tabla20[[#This Row],[Columna1]]&lt;&gt;"",Tabla20[[#This Row],[Columna1]],""))</f>
        <v>CARRERA ADMINISTRATIVA</v>
      </c>
      <c r="K602" s="55" t="str">
        <f>IF(Tabla20[[#This Row],[TIPO]]="Temporales",_xlfn.XLOOKUP(Tabla20[[#This Row],[NOMBRE Y APELLIDO]],TBLFECHAS[NOMBRE Y APELLIDO],TBLFECHAS[DESDE]),"")</f>
        <v/>
      </c>
      <c r="L602" s="55" t="str">
        <f>IF(Tabla20[[#This Row],[TIPO]]="Temporales",_xlfn.XLOOKUP(Tabla20[[#This Row],[NOMBRE Y APELLIDO]],TBLFECHAS[NOMBRE Y APELLIDO],TBLFECHAS[HASTA]),"")</f>
        <v/>
      </c>
      <c r="M602" s="58">
        <v>22000</v>
      </c>
      <c r="N602" s="63">
        <v>0</v>
      </c>
      <c r="O602" s="59">
        <v>668.8</v>
      </c>
      <c r="P602" s="59">
        <v>631.4</v>
      </c>
      <c r="Q602" s="59">
        <f>Tabla20[[#This Row],[sbruto]]-SUM(Tabla20[[#This Row],[ISR]:[AFP]])-Tabla20[[#This Row],[sneto]]</f>
        <v>1081</v>
      </c>
      <c r="R602" s="59">
        <v>19618.8</v>
      </c>
      <c r="S602" s="45" t="str">
        <f>_xlfn.XLOOKUP(Tabla20[[#This Row],[cedula]],TMODELO[Numero Documento],TMODELO[gen])</f>
        <v>F</v>
      </c>
      <c r="T602" s="49" t="str">
        <f>_xlfn.XLOOKUP(Tabla20[[#This Row],[cedula]],TMODELO[Numero Documento],TMODELO[Lugar Funciones Codigo])</f>
        <v>01.83.03.03</v>
      </c>
    </row>
    <row r="603" spans="1:20">
      <c r="A603" s="57" t="s">
        <v>3113</v>
      </c>
      <c r="B603" s="57" t="s">
        <v>3145</v>
      </c>
      <c r="C603" s="57" t="s">
        <v>3158</v>
      </c>
      <c r="D603" s="57" t="s">
        <v>2347</v>
      </c>
      <c r="E603" s="57" t="str">
        <f>_xlfn.XLOOKUP(Tabla20[[#This Row],[cedula]],TMODELO[Numero Documento],TMODELO[Empleado])</f>
        <v>BETANIA RAMOS SOSA</v>
      </c>
      <c r="F603" s="57" t="s">
        <v>214</v>
      </c>
      <c r="G603" s="57" t="str">
        <f>_xlfn.XLOOKUP(Tabla20[[#This Row],[cedula]],TMODELO[Numero Documento],TMODELO[Lugar Funciones])</f>
        <v>DIRECCION NACIONAL DE PATRIMONIO MONUMENTAL</v>
      </c>
      <c r="H603" s="57" t="str">
        <f>_xlfn.XLOOKUP(Tabla20[[#This Row],[cedula]],TCARRERA[CEDULA],TCARRERA[CATEGORIA DEL SERVIDOR],"")</f>
        <v/>
      </c>
      <c r="I603" s="65"/>
      <c r="J603" s="41" t="str">
        <f>IF(Tabla20[[#This Row],[CARRERA]]&lt;&gt;"",Tabla20[[#This Row],[CARRERA]],IF(Tabla20[[#This Row],[Columna1]]&lt;&gt;"",Tabla20[[#This Row],[Columna1]],""))</f>
        <v/>
      </c>
      <c r="K603" s="55" t="str">
        <f>IF(Tabla20[[#This Row],[TIPO]]="Temporales",_xlfn.XLOOKUP(Tabla20[[#This Row],[NOMBRE Y APELLIDO]],TBLFECHAS[NOMBRE Y APELLIDO],TBLFECHAS[DESDE]),"")</f>
        <v/>
      </c>
      <c r="L603" s="55" t="str">
        <f>IF(Tabla20[[#This Row],[TIPO]]="Temporales",_xlfn.XLOOKUP(Tabla20[[#This Row],[NOMBRE Y APELLIDO]],TBLFECHAS[NOMBRE Y APELLIDO],TBLFECHAS[HASTA]),"")</f>
        <v/>
      </c>
      <c r="M603" s="58">
        <v>22000</v>
      </c>
      <c r="N603" s="63">
        <v>0</v>
      </c>
      <c r="O603" s="59">
        <v>668.8</v>
      </c>
      <c r="P603" s="59">
        <v>631.4</v>
      </c>
      <c r="Q603" s="59">
        <f>Tabla20[[#This Row],[sbruto]]-SUM(Tabla20[[#This Row],[ISR]:[AFP]])-Tabla20[[#This Row],[sneto]]</f>
        <v>15832.71</v>
      </c>
      <c r="R603" s="59">
        <v>4867.09</v>
      </c>
      <c r="S603" s="45" t="str">
        <f>_xlfn.XLOOKUP(Tabla20[[#This Row],[cedula]],TMODELO[Numero Documento],TMODELO[gen])</f>
        <v>F</v>
      </c>
      <c r="T603" s="49" t="str">
        <f>_xlfn.XLOOKUP(Tabla20[[#This Row],[cedula]],TMODELO[Numero Documento],TMODELO[Lugar Funciones Codigo])</f>
        <v>01.83.03.03</v>
      </c>
    </row>
    <row r="604" spans="1:20">
      <c r="A604" s="57" t="s">
        <v>3113</v>
      </c>
      <c r="B604" s="57" t="s">
        <v>3145</v>
      </c>
      <c r="C604" s="57" t="s">
        <v>3158</v>
      </c>
      <c r="D604" s="57" t="s">
        <v>1410</v>
      </c>
      <c r="E604" s="57" t="str">
        <f>_xlfn.XLOOKUP(Tabla20[[#This Row],[cedula]],TMODELO[Numero Documento],TMODELO[Empleado])</f>
        <v>ALDO ANTONIO CANAAN LOPEZ</v>
      </c>
      <c r="F604" s="57" t="s">
        <v>622</v>
      </c>
      <c r="G604" s="57" t="str">
        <f>_xlfn.XLOOKUP(Tabla20[[#This Row],[cedula]],TMODELO[Numero Documento],TMODELO[Lugar Funciones])</f>
        <v>DIRECCION NACIONAL DE PATRIMONIO MONUMENTAL</v>
      </c>
      <c r="H604" s="57" t="str">
        <f>_xlfn.XLOOKUP(Tabla20[[#This Row],[cedula]],TCARRERA[CEDULA],TCARRERA[CATEGORIA DEL SERVIDOR],"")</f>
        <v>CARRERA ADMINISTRATIVA</v>
      </c>
      <c r="I604" s="65"/>
      <c r="J604" s="50" t="str">
        <f>IF(Tabla20[[#This Row],[CARRERA]]&lt;&gt;"",Tabla20[[#This Row],[CARRERA]],IF(Tabla20[[#This Row],[Columna1]]&lt;&gt;"",Tabla20[[#This Row],[Columna1]],""))</f>
        <v>CARRERA ADMINISTRATIVA</v>
      </c>
      <c r="K604" s="54" t="str">
        <f>IF(Tabla20[[#This Row],[TIPO]]="Temporales",_xlfn.XLOOKUP(Tabla20[[#This Row],[NOMBRE Y APELLIDO]],TBLFECHAS[NOMBRE Y APELLIDO],TBLFECHAS[DESDE]),"")</f>
        <v/>
      </c>
      <c r="L604" s="54" t="str">
        <f>IF(Tabla20[[#This Row],[TIPO]]="Temporales",_xlfn.XLOOKUP(Tabla20[[#This Row],[NOMBRE Y APELLIDO]],TBLFECHAS[NOMBRE Y APELLIDO],TBLFECHAS[HASTA]),"")</f>
        <v/>
      </c>
      <c r="M604" s="58">
        <v>22000</v>
      </c>
      <c r="N604" s="63">
        <v>0</v>
      </c>
      <c r="O604" s="59">
        <v>668.8</v>
      </c>
      <c r="P604" s="59">
        <v>631.4</v>
      </c>
      <c r="Q604" s="59">
        <f>Tabla20[[#This Row],[sbruto]]-SUM(Tabla20[[#This Row],[ISR]:[AFP]])-Tabla20[[#This Row],[sneto]]</f>
        <v>375</v>
      </c>
      <c r="R604" s="59">
        <v>20324.8</v>
      </c>
      <c r="S604" s="45" t="str">
        <f>_xlfn.XLOOKUP(Tabla20[[#This Row],[cedula]],TMODELO[Numero Documento],TMODELO[gen])</f>
        <v>M</v>
      </c>
      <c r="T604" s="49" t="str">
        <f>_xlfn.XLOOKUP(Tabla20[[#This Row],[cedula]],TMODELO[Numero Documento],TMODELO[Lugar Funciones Codigo])</f>
        <v>01.83.03.03</v>
      </c>
    </row>
    <row r="605" spans="1:20">
      <c r="A605" s="57" t="s">
        <v>3113</v>
      </c>
      <c r="B605" s="57" t="s">
        <v>3145</v>
      </c>
      <c r="C605" s="57" t="s">
        <v>3158</v>
      </c>
      <c r="D605" s="57" t="s">
        <v>2482</v>
      </c>
      <c r="E605" s="57" t="str">
        <f>_xlfn.XLOOKUP(Tabla20[[#This Row],[cedula]],TMODELO[Numero Documento],TMODELO[Empleado])</f>
        <v>MARIA ESTHER ULLOA HERNANDEZ</v>
      </c>
      <c r="F605" s="57" t="s">
        <v>186</v>
      </c>
      <c r="G605" s="57" t="str">
        <f>_xlfn.XLOOKUP(Tabla20[[#This Row],[cedula]],TMODELO[Numero Documento],TMODELO[Lugar Funciones])</f>
        <v>DIRECCION NACIONAL DE PATRIMONIO MONUMENTAL</v>
      </c>
      <c r="H605" s="57" t="str">
        <f>_xlfn.XLOOKUP(Tabla20[[#This Row],[cedula]],TCARRERA[CEDULA],TCARRERA[CATEGORIA DEL SERVIDOR],"")</f>
        <v/>
      </c>
      <c r="I605" s="65"/>
      <c r="J605" s="41" t="str">
        <f>IF(Tabla20[[#This Row],[CARRERA]]&lt;&gt;"",Tabla20[[#This Row],[CARRERA]],IF(Tabla20[[#This Row],[Columna1]]&lt;&gt;"",Tabla20[[#This Row],[Columna1]],""))</f>
        <v/>
      </c>
      <c r="K605" s="55" t="str">
        <f>IF(Tabla20[[#This Row],[TIPO]]="Temporales",_xlfn.XLOOKUP(Tabla20[[#This Row],[NOMBRE Y APELLIDO]],TBLFECHAS[NOMBRE Y APELLIDO],TBLFECHAS[DESDE]),"")</f>
        <v/>
      </c>
      <c r="L605" s="55" t="str">
        <f>IF(Tabla20[[#This Row],[TIPO]]="Temporales",_xlfn.XLOOKUP(Tabla20[[#This Row],[NOMBRE Y APELLIDO]],TBLFECHAS[NOMBRE Y APELLIDO],TBLFECHAS[HASTA]),"")</f>
        <v/>
      </c>
      <c r="M605" s="58">
        <v>22000</v>
      </c>
      <c r="N605" s="62">
        <v>0</v>
      </c>
      <c r="O605" s="59">
        <v>668.8</v>
      </c>
      <c r="P605" s="59">
        <v>631.4</v>
      </c>
      <c r="Q605" s="59">
        <f>Tabla20[[#This Row],[sbruto]]-SUM(Tabla20[[#This Row],[ISR]:[AFP]])-Tabla20[[#This Row],[sneto]]</f>
        <v>325</v>
      </c>
      <c r="R605" s="59">
        <v>20374.8</v>
      </c>
      <c r="S605" s="48" t="str">
        <f>_xlfn.XLOOKUP(Tabla20[[#This Row],[cedula]],TMODELO[Numero Documento],TMODELO[gen])</f>
        <v>F</v>
      </c>
      <c r="T605" s="49" t="str">
        <f>_xlfn.XLOOKUP(Tabla20[[#This Row],[cedula]],TMODELO[Numero Documento],TMODELO[Lugar Funciones Codigo])</f>
        <v>01.83.03.03</v>
      </c>
    </row>
    <row r="606" spans="1:20">
      <c r="A606" s="57" t="s">
        <v>3113</v>
      </c>
      <c r="B606" s="57" t="s">
        <v>3145</v>
      </c>
      <c r="C606" s="57" t="s">
        <v>3158</v>
      </c>
      <c r="D606" s="57" t="s">
        <v>2341</v>
      </c>
      <c r="E606" s="57" t="str">
        <f>_xlfn.XLOOKUP(Tabla20[[#This Row],[cedula]],TMODELO[Numero Documento],TMODELO[Empleado])</f>
        <v>ARISMENDY CORDERO SALA</v>
      </c>
      <c r="F606" s="57" t="s">
        <v>130</v>
      </c>
      <c r="G606" s="57" t="str">
        <f>_xlfn.XLOOKUP(Tabla20[[#This Row],[cedula]],TMODELO[Numero Documento],TMODELO[Lugar Funciones])</f>
        <v>DIRECCION NACIONAL DE PATRIMONIO MONUMENTAL</v>
      </c>
      <c r="H606" s="57" t="str">
        <f>_xlfn.XLOOKUP(Tabla20[[#This Row],[cedula]],TCARRERA[CEDULA],TCARRERA[CATEGORIA DEL SERVIDOR],"")</f>
        <v/>
      </c>
      <c r="I606" s="65"/>
      <c r="J606" s="50" t="str">
        <f>IF(Tabla20[[#This Row],[CARRERA]]&lt;&gt;"",Tabla20[[#This Row],[CARRERA]],IF(Tabla20[[#This Row],[Columna1]]&lt;&gt;"",Tabla20[[#This Row],[Columna1]],""))</f>
        <v/>
      </c>
      <c r="K606" s="54" t="str">
        <f>IF(Tabla20[[#This Row],[TIPO]]="Temporales",_xlfn.XLOOKUP(Tabla20[[#This Row],[NOMBRE Y APELLIDO]],TBLFECHAS[NOMBRE Y APELLIDO],TBLFECHAS[DESDE]),"")</f>
        <v/>
      </c>
      <c r="L606" s="54" t="str">
        <f>IF(Tabla20[[#This Row],[TIPO]]="Temporales",_xlfn.XLOOKUP(Tabla20[[#This Row],[NOMBRE Y APELLIDO]],TBLFECHAS[NOMBRE Y APELLIDO],TBLFECHAS[HASTA]),"")</f>
        <v/>
      </c>
      <c r="M606" s="58">
        <v>20000</v>
      </c>
      <c r="N606" s="60">
        <v>0</v>
      </c>
      <c r="O606" s="59">
        <v>608</v>
      </c>
      <c r="P606" s="59">
        <v>574</v>
      </c>
      <c r="Q606" s="59">
        <f>Tabla20[[#This Row],[sbruto]]-SUM(Tabla20[[#This Row],[ISR]:[AFP]])-Tabla20[[#This Row],[sneto]]</f>
        <v>25</v>
      </c>
      <c r="R606" s="59">
        <v>18793</v>
      </c>
      <c r="S606" s="48" t="str">
        <f>_xlfn.XLOOKUP(Tabla20[[#This Row],[cedula]],TMODELO[Numero Documento],TMODELO[gen])</f>
        <v>M</v>
      </c>
      <c r="T606" s="49" t="str">
        <f>_xlfn.XLOOKUP(Tabla20[[#This Row],[cedula]],TMODELO[Numero Documento],TMODELO[Lugar Funciones Codigo])</f>
        <v>01.83.03.03</v>
      </c>
    </row>
    <row r="607" spans="1:20">
      <c r="A607" s="57" t="s">
        <v>3113</v>
      </c>
      <c r="B607" s="57" t="s">
        <v>3145</v>
      </c>
      <c r="C607" s="57" t="s">
        <v>3158</v>
      </c>
      <c r="D607" s="57" t="s">
        <v>2515</v>
      </c>
      <c r="E607" s="57" t="str">
        <f>_xlfn.XLOOKUP(Tabla20[[#This Row],[cedula]],TMODELO[Numero Documento],TMODELO[Empleado])</f>
        <v>RAFAEL GARCIA</v>
      </c>
      <c r="F607" s="57" t="s">
        <v>130</v>
      </c>
      <c r="G607" s="57" t="str">
        <f>_xlfn.XLOOKUP(Tabla20[[#This Row],[cedula]],TMODELO[Numero Documento],TMODELO[Lugar Funciones])</f>
        <v>DIRECCION NACIONAL DE PATRIMONIO MONUMENTAL</v>
      </c>
      <c r="H607" s="57" t="str">
        <f>_xlfn.XLOOKUP(Tabla20[[#This Row],[cedula]],TCARRERA[CEDULA],TCARRERA[CATEGORIA DEL SERVIDOR],"")</f>
        <v/>
      </c>
      <c r="I607" s="65"/>
      <c r="J607" s="41" t="str">
        <f>IF(Tabla20[[#This Row],[CARRERA]]&lt;&gt;"",Tabla20[[#This Row],[CARRERA]],IF(Tabla20[[#This Row],[Columna1]]&lt;&gt;"",Tabla20[[#This Row],[Columna1]],""))</f>
        <v/>
      </c>
      <c r="K607" s="55" t="str">
        <f>IF(Tabla20[[#This Row],[TIPO]]="Temporales",_xlfn.XLOOKUP(Tabla20[[#This Row],[NOMBRE Y APELLIDO]],TBLFECHAS[NOMBRE Y APELLIDO],TBLFECHAS[DESDE]),"")</f>
        <v/>
      </c>
      <c r="L607" s="55" t="str">
        <f>IF(Tabla20[[#This Row],[TIPO]]="Temporales",_xlfn.XLOOKUP(Tabla20[[#This Row],[NOMBRE Y APELLIDO]],TBLFECHAS[NOMBRE Y APELLIDO],TBLFECHAS[HASTA]),"")</f>
        <v/>
      </c>
      <c r="M607" s="58">
        <v>20000</v>
      </c>
      <c r="N607" s="60">
        <v>0</v>
      </c>
      <c r="O607" s="59">
        <v>608</v>
      </c>
      <c r="P607" s="59">
        <v>574</v>
      </c>
      <c r="Q607" s="59">
        <f>Tabla20[[#This Row],[sbruto]]-SUM(Tabla20[[#This Row],[ISR]:[AFP]])-Tabla20[[#This Row],[sneto]]</f>
        <v>25</v>
      </c>
      <c r="R607" s="59">
        <v>18793</v>
      </c>
      <c r="S607" s="45" t="str">
        <f>_xlfn.XLOOKUP(Tabla20[[#This Row],[cedula]],TMODELO[Numero Documento],TMODELO[gen])</f>
        <v>M</v>
      </c>
      <c r="T607" s="49" t="str">
        <f>_xlfn.XLOOKUP(Tabla20[[#This Row],[cedula]],TMODELO[Numero Documento],TMODELO[Lugar Funciones Codigo])</f>
        <v>01.83.03.03</v>
      </c>
    </row>
    <row r="608" spans="1:20">
      <c r="A608" s="57" t="s">
        <v>3113</v>
      </c>
      <c r="B608" s="57" t="s">
        <v>3145</v>
      </c>
      <c r="C608" s="57" t="s">
        <v>3158</v>
      </c>
      <c r="D608" s="57" t="s">
        <v>2407</v>
      </c>
      <c r="E608" s="57" t="str">
        <f>_xlfn.XLOOKUP(Tabla20[[#This Row],[cedula]],TMODELO[Numero Documento],TMODELO[Empleado])</f>
        <v>GERARDO MENDOLY VOLQUEZ LIRIANO</v>
      </c>
      <c r="F608" s="57" t="s">
        <v>27</v>
      </c>
      <c r="G608" s="57" t="str">
        <f>_xlfn.XLOOKUP(Tabla20[[#This Row],[cedula]],TMODELO[Numero Documento],TMODELO[Lugar Funciones])</f>
        <v>DIRECCION NACIONAL DE PATRIMONIO MONUMENTAL</v>
      </c>
      <c r="H608" s="57" t="str">
        <f>_xlfn.XLOOKUP(Tabla20[[#This Row],[cedula]],TCARRERA[CEDULA],TCARRERA[CATEGORIA DEL SERVIDOR],"")</f>
        <v/>
      </c>
      <c r="I608" s="65"/>
      <c r="J608" s="41" t="str">
        <f>IF(Tabla20[[#This Row],[CARRERA]]&lt;&gt;"",Tabla20[[#This Row],[CARRERA]],IF(Tabla20[[#This Row],[Columna1]]&lt;&gt;"",Tabla20[[#This Row],[Columna1]],""))</f>
        <v/>
      </c>
      <c r="K608" s="55" t="str">
        <f>IF(Tabla20[[#This Row],[TIPO]]="Temporales",_xlfn.XLOOKUP(Tabla20[[#This Row],[NOMBRE Y APELLIDO]],TBLFECHAS[NOMBRE Y APELLIDO],TBLFECHAS[DESDE]),"")</f>
        <v/>
      </c>
      <c r="L608" s="55" t="str">
        <f>IF(Tabla20[[#This Row],[TIPO]]="Temporales",_xlfn.XLOOKUP(Tabla20[[#This Row],[NOMBRE Y APELLIDO]],TBLFECHAS[NOMBRE Y APELLIDO],TBLFECHAS[HASTA]),"")</f>
        <v/>
      </c>
      <c r="M608" s="58">
        <v>20000</v>
      </c>
      <c r="N608" s="60">
        <v>0</v>
      </c>
      <c r="O608" s="59">
        <v>608</v>
      </c>
      <c r="P608" s="59">
        <v>574</v>
      </c>
      <c r="Q608" s="59">
        <f>Tabla20[[#This Row],[sbruto]]-SUM(Tabla20[[#This Row],[ISR]:[AFP]])-Tabla20[[#This Row],[sneto]]</f>
        <v>25</v>
      </c>
      <c r="R608" s="59">
        <v>18793</v>
      </c>
      <c r="S608" s="48" t="str">
        <f>_xlfn.XLOOKUP(Tabla20[[#This Row],[cedula]],TMODELO[Numero Documento],TMODELO[gen])</f>
        <v>M</v>
      </c>
      <c r="T608" s="49" t="str">
        <f>_xlfn.XLOOKUP(Tabla20[[#This Row],[cedula]],TMODELO[Numero Documento],TMODELO[Lugar Funciones Codigo])</f>
        <v>01.83.03.03</v>
      </c>
    </row>
    <row r="609" spans="1:20">
      <c r="A609" s="57" t="s">
        <v>3113</v>
      </c>
      <c r="B609" s="57" t="s">
        <v>3145</v>
      </c>
      <c r="C609" s="57" t="s">
        <v>3158</v>
      </c>
      <c r="D609" s="57" t="s">
        <v>2333</v>
      </c>
      <c r="E609" s="57" t="str">
        <f>_xlfn.XLOOKUP(Tabla20[[#This Row],[cedula]],TMODELO[Numero Documento],TMODELO[Empleado])</f>
        <v>ANA MERCEDES DOMINGUEZ</v>
      </c>
      <c r="F609" s="57" t="s">
        <v>8</v>
      </c>
      <c r="G609" s="57" t="str">
        <f>_xlfn.XLOOKUP(Tabla20[[#This Row],[cedula]],TMODELO[Numero Documento],TMODELO[Lugar Funciones])</f>
        <v>DIRECCION NACIONAL DE PATRIMONIO MONUMENTAL</v>
      </c>
      <c r="H609" s="57" t="str">
        <f>_xlfn.XLOOKUP(Tabla20[[#This Row],[cedula]],TCARRERA[CEDULA],TCARRERA[CATEGORIA DEL SERVIDOR],"")</f>
        <v/>
      </c>
      <c r="I609" s="65"/>
      <c r="J609" s="50" t="str">
        <f>IF(Tabla20[[#This Row],[CARRERA]]&lt;&gt;"",Tabla20[[#This Row],[CARRERA]],IF(Tabla20[[#This Row],[Columna1]]&lt;&gt;"",Tabla20[[#This Row],[Columna1]],""))</f>
        <v/>
      </c>
      <c r="K609" s="54" t="str">
        <f>IF(Tabla20[[#This Row],[TIPO]]="Temporales",_xlfn.XLOOKUP(Tabla20[[#This Row],[NOMBRE Y APELLIDO]],TBLFECHAS[NOMBRE Y APELLIDO],TBLFECHAS[DESDE]),"")</f>
        <v/>
      </c>
      <c r="L609" s="54" t="str">
        <f>IF(Tabla20[[#This Row],[TIPO]]="Temporales",_xlfn.XLOOKUP(Tabla20[[#This Row],[NOMBRE Y APELLIDO]],TBLFECHAS[NOMBRE Y APELLIDO],TBLFECHAS[HASTA]),"")</f>
        <v/>
      </c>
      <c r="M609" s="58">
        <v>20000</v>
      </c>
      <c r="N609" s="63">
        <v>0</v>
      </c>
      <c r="O609" s="59">
        <v>608</v>
      </c>
      <c r="P609" s="59">
        <v>574</v>
      </c>
      <c r="Q609" s="59">
        <f>Tabla20[[#This Row],[sbruto]]-SUM(Tabla20[[#This Row],[ISR]:[AFP]])-Tabla20[[#This Row],[sneto]]</f>
        <v>25</v>
      </c>
      <c r="R609" s="59">
        <v>18793</v>
      </c>
      <c r="S609" s="45" t="str">
        <f>_xlfn.XLOOKUP(Tabla20[[#This Row],[cedula]],TMODELO[Numero Documento],TMODELO[gen])</f>
        <v>F</v>
      </c>
      <c r="T609" s="49" t="str">
        <f>_xlfn.XLOOKUP(Tabla20[[#This Row],[cedula]],TMODELO[Numero Documento],TMODELO[Lugar Funciones Codigo])</f>
        <v>01.83.03.03</v>
      </c>
    </row>
    <row r="610" spans="1:20">
      <c r="A610" s="57" t="s">
        <v>3113</v>
      </c>
      <c r="B610" s="57" t="s">
        <v>3145</v>
      </c>
      <c r="C610" s="57" t="s">
        <v>3158</v>
      </c>
      <c r="D610" s="57" t="s">
        <v>2480</v>
      </c>
      <c r="E610" s="57" t="str">
        <f>_xlfn.XLOOKUP(Tabla20[[#This Row],[cedula]],TMODELO[Numero Documento],TMODELO[Empleado])</f>
        <v>MARIA EMMA FERNANDEZ PERALTA</v>
      </c>
      <c r="F610" s="57" t="s">
        <v>8</v>
      </c>
      <c r="G610" s="57" t="str">
        <f>_xlfn.XLOOKUP(Tabla20[[#This Row],[cedula]],TMODELO[Numero Documento],TMODELO[Lugar Funciones])</f>
        <v>DIRECCION NACIONAL DE PATRIMONIO MONUMENTAL</v>
      </c>
      <c r="H610" s="57" t="str">
        <f>_xlfn.XLOOKUP(Tabla20[[#This Row],[cedula]],TCARRERA[CEDULA],TCARRERA[CATEGORIA DEL SERVIDOR],"")</f>
        <v/>
      </c>
      <c r="I610" s="65"/>
      <c r="J610" s="41" t="str">
        <f>IF(Tabla20[[#This Row],[CARRERA]]&lt;&gt;"",Tabla20[[#This Row],[CARRERA]],IF(Tabla20[[#This Row],[Columna1]]&lt;&gt;"",Tabla20[[#This Row],[Columna1]],""))</f>
        <v/>
      </c>
      <c r="K610" s="55" t="str">
        <f>IF(Tabla20[[#This Row],[TIPO]]="Temporales",_xlfn.XLOOKUP(Tabla20[[#This Row],[NOMBRE Y APELLIDO]],TBLFECHAS[NOMBRE Y APELLIDO],TBLFECHAS[DESDE]),"")</f>
        <v/>
      </c>
      <c r="L610" s="55" t="str">
        <f>IF(Tabla20[[#This Row],[TIPO]]="Temporales",_xlfn.XLOOKUP(Tabla20[[#This Row],[NOMBRE Y APELLIDO]],TBLFECHAS[NOMBRE Y APELLIDO],TBLFECHAS[HASTA]),"")</f>
        <v/>
      </c>
      <c r="M610" s="58">
        <v>20000</v>
      </c>
      <c r="N610" s="63">
        <v>0</v>
      </c>
      <c r="O610" s="59">
        <v>608</v>
      </c>
      <c r="P610" s="59">
        <v>574</v>
      </c>
      <c r="Q610" s="59">
        <f>Tabla20[[#This Row],[sbruto]]-SUM(Tabla20[[#This Row],[ISR]:[AFP]])-Tabla20[[#This Row],[sneto]]</f>
        <v>25</v>
      </c>
      <c r="R610" s="59">
        <v>18793</v>
      </c>
      <c r="S610" s="45" t="str">
        <f>_xlfn.XLOOKUP(Tabla20[[#This Row],[cedula]],TMODELO[Numero Documento],TMODELO[gen])</f>
        <v>F</v>
      </c>
      <c r="T610" s="49" t="str">
        <f>_xlfn.XLOOKUP(Tabla20[[#This Row],[cedula]],TMODELO[Numero Documento],TMODELO[Lugar Funciones Codigo])</f>
        <v>01.83.03.03</v>
      </c>
    </row>
    <row r="611" spans="1:20">
      <c r="A611" s="57" t="s">
        <v>3113</v>
      </c>
      <c r="B611" s="57" t="s">
        <v>3145</v>
      </c>
      <c r="C611" s="57" t="s">
        <v>3158</v>
      </c>
      <c r="D611" s="57" t="s">
        <v>2528</v>
      </c>
      <c r="E611" s="57" t="str">
        <f>_xlfn.XLOOKUP(Tabla20[[#This Row],[cedula]],TMODELO[Numero Documento],TMODELO[Empleado])</f>
        <v>RONI BAQUERO</v>
      </c>
      <c r="F611" s="57" t="s">
        <v>27</v>
      </c>
      <c r="G611" s="57" t="str">
        <f>_xlfn.XLOOKUP(Tabla20[[#This Row],[cedula]],TMODELO[Numero Documento],TMODELO[Lugar Funciones])</f>
        <v>DIRECCION NACIONAL DE PATRIMONIO MONUMENTAL</v>
      </c>
      <c r="H611" s="57" t="str">
        <f>_xlfn.XLOOKUP(Tabla20[[#This Row],[cedula]],TCARRERA[CEDULA],TCARRERA[CATEGORIA DEL SERVIDOR],"")</f>
        <v/>
      </c>
      <c r="I611" s="65"/>
      <c r="J611" s="41" t="str">
        <f>IF(Tabla20[[#This Row],[CARRERA]]&lt;&gt;"",Tabla20[[#This Row],[CARRERA]],IF(Tabla20[[#This Row],[Columna1]]&lt;&gt;"",Tabla20[[#This Row],[Columna1]],""))</f>
        <v/>
      </c>
      <c r="K611" s="55" t="str">
        <f>IF(Tabla20[[#This Row],[TIPO]]="Temporales",_xlfn.XLOOKUP(Tabla20[[#This Row],[NOMBRE Y APELLIDO]],TBLFECHAS[NOMBRE Y APELLIDO],TBLFECHAS[DESDE]),"")</f>
        <v/>
      </c>
      <c r="L611" s="55" t="str">
        <f>IF(Tabla20[[#This Row],[TIPO]]="Temporales",_xlfn.XLOOKUP(Tabla20[[#This Row],[NOMBRE Y APELLIDO]],TBLFECHAS[NOMBRE Y APELLIDO],TBLFECHAS[HASTA]),"")</f>
        <v/>
      </c>
      <c r="M611" s="58">
        <v>20000</v>
      </c>
      <c r="N611" s="63">
        <v>0</v>
      </c>
      <c r="O611" s="59">
        <v>608</v>
      </c>
      <c r="P611" s="59">
        <v>574</v>
      </c>
      <c r="Q611" s="59">
        <f>Tabla20[[#This Row],[sbruto]]-SUM(Tabla20[[#This Row],[ISR]:[AFP]])-Tabla20[[#This Row],[sneto]]</f>
        <v>25</v>
      </c>
      <c r="R611" s="59">
        <v>18793</v>
      </c>
      <c r="S611" s="48" t="str">
        <f>_xlfn.XLOOKUP(Tabla20[[#This Row],[cedula]],TMODELO[Numero Documento],TMODELO[gen])</f>
        <v>M</v>
      </c>
      <c r="T611" s="49" t="str">
        <f>_xlfn.XLOOKUP(Tabla20[[#This Row],[cedula]],TMODELO[Numero Documento],TMODELO[Lugar Funciones Codigo])</f>
        <v>01.83.03.03</v>
      </c>
    </row>
    <row r="612" spans="1:20">
      <c r="A612" s="57" t="s">
        <v>3113</v>
      </c>
      <c r="B612" s="57" t="s">
        <v>3145</v>
      </c>
      <c r="C612" s="57" t="s">
        <v>3158</v>
      </c>
      <c r="D612" s="57" t="s">
        <v>2387</v>
      </c>
      <c r="E612" s="57" t="str">
        <f>_xlfn.XLOOKUP(Tabla20[[#This Row],[cedula]],TMODELO[Numero Documento],TMODELO[Empleado])</f>
        <v>EURY PEÑA CORDERO</v>
      </c>
      <c r="F612" s="57" t="s">
        <v>27</v>
      </c>
      <c r="G612" s="57" t="str">
        <f>_xlfn.XLOOKUP(Tabla20[[#This Row],[cedula]],TMODELO[Numero Documento],TMODELO[Lugar Funciones])</f>
        <v>DIRECCION NACIONAL DE PATRIMONIO MONUMENTAL</v>
      </c>
      <c r="H612" s="57" t="str">
        <f>_xlfn.XLOOKUP(Tabla20[[#This Row],[cedula]],TCARRERA[CEDULA],TCARRERA[CATEGORIA DEL SERVIDOR],"")</f>
        <v/>
      </c>
      <c r="I612" s="65"/>
      <c r="J612" s="41" t="str">
        <f>IF(Tabla20[[#This Row],[CARRERA]]&lt;&gt;"",Tabla20[[#This Row],[CARRERA]],IF(Tabla20[[#This Row],[Columna1]]&lt;&gt;"",Tabla20[[#This Row],[Columna1]],""))</f>
        <v/>
      </c>
      <c r="K612" s="55" t="str">
        <f>IF(Tabla20[[#This Row],[TIPO]]="Temporales",_xlfn.XLOOKUP(Tabla20[[#This Row],[NOMBRE Y APELLIDO]],TBLFECHAS[NOMBRE Y APELLIDO],TBLFECHAS[DESDE]),"")</f>
        <v/>
      </c>
      <c r="L612" s="55" t="str">
        <f>IF(Tabla20[[#This Row],[TIPO]]="Temporales",_xlfn.XLOOKUP(Tabla20[[#This Row],[NOMBRE Y APELLIDO]],TBLFECHAS[NOMBRE Y APELLIDO],TBLFECHAS[HASTA]),"")</f>
        <v/>
      </c>
      <c r="M612" s="58">
        <v>20000</v>
      </c>
      <c r="N612" s="63">
        <v>0</v>
      </c>
      <c r="O612" s="59">
        <v>608</v>
      </c>
      <c r="P612" s="59">
        <v>574</v>
      </c>
      <c r="Q612" s="59">
        <f>Tabla20[[#This Row],[sbruto]]-SUM(Tabla20[[#This Row],[ISR]:[AFP]])-Tabla20[[#This Row],[sneto]]</f>
        <v>25</v>
      </c>
      <c r="R612" s="59">
        <v>18793</v>
      </c>
      <c r="S612" s="45" t="str">
        <f>_xlfn.XLOOKUP(Tabla20[[#This Row],[cedula]],TMODELO[Numero Documento],TMODELO[gen])</f>
        <v>M</v>
      </c>
      <c r="T612" s="49" t="str">
        <f>_xlfn.XLOOKUP(Tabla20[[#This Row],[cedula]],TMODELO[Numero Documento],TMODELO[Lugar Funciones Codigo])</f>
        <v>01.83.03.03</v>
      </c>
    </row>
    <row r="613" spans="1:20">
      <c r="A613" s="57" t="s">
        <v>3113</v>
      </c>
      <c r="B613" s="57" t="s">
        <v>3145</v>
      </c>
      <c r="C613" s="57" t="s">
        <v>3158</v>
      </c>
      <c r="D613" s="57" t="s">
        <v>2353</v>
      </c>
      <c r="E613" s="57" t="str">
        <f>_xlfn.XLOOKUP(Tabla20[[#This Row],[cedula]],TMODELO[Numero Documento],TMODELO[Empleado])</f>
        <v>CARLOS RAFAEL PEÑA CORDERO</v>
      </c>
      <c r="F613" s="57" t="s">
        <v>27</v>
      </c>
      <c r="G613" s="57" t="str">
        <f>_xlfn.XLOOKUP(Tabla20[[#This Row],[cedula]],TMODELO[Numero Documento],TMODELO[Lugar Funciones])</f>
        <v>DIRECCION NACIONAL DE PATRIMONIO MONUMENTAL</v>
      </c>
      <c r="H613" s="57" t="str">
        <f>_xlfn.XLOOKUP(Tabla20[[#This Row],[cedula]],TCARRERA[CEDULA],TCARRERA[CATEGORIA DEL SERVIDOR],"")</f>
        <v/>
      </c>
      <c r="I613" s="65"/>
      <c r="J613" s="41" t="str">
        <f>IF(Tabla20[[#This Row],[CARRERA]]&lt;&gt;"",Tabla20[[#This Row],[CARRERA]],IF(Tabla20[[#This Row],[Columna1]]&lt;&gt;"",Tabla20[[#This Row],[Columna1]],""))</f>
        <v/>
      </c>
      <c r="K613" s="55" t="str">
        <f>IF(Tabla20[[#This Row],[TIPO]]="Temporales",_xlfn.XLOOKUP(Tabla20[[#This Row],[NOMBRE Y APELLIDO]],TBLFECHAS[NOMBRE Y APELLIDO],TBLFECHAS[DESDE]),"")</f>
        <v/>
      </c>
      <c r="L613" s="55" t="str">
        <f>IF(Tabla20[[#This Row],[TIPO]]="Temporales",_xlfn.XLOOKUP(Tabla20[[#This Row],[NOMBRE Y APELLIDO]],TBLFECHAS[NOMBRE Y APELLIDO],TBLFECHAS[HASTA]),"")</f>
        <v/>
      </c>
      <c r="M613" s="58">
        <v>20000</v>
      </c>
      <c r="N613" s="63">
        <v>0</v>
      </c>
      <c r="O613" s="59">
        <v>608</v>
      </c>
      <c r="P613" s="59">
        <v>574</v>
      </c>
      <c r="Q613" s="59">
        <f>Tabla20[[#This Row],[sbruto]]-SUM(Tabla20[[#This Row],[ISR]:[AFP]])-Tabla20[[#This Row],[sneto]]</f>
        <v>25</v>
      </c>
      <c r="R613" s="59">
        <v>18793</v>
      </c>
      <c r="S613" s="48" t="str">
        <f>_xlfn.XLOOKUP(Tabla20[[#This Row],[cedula]],TMODELO[Numero Documento],TMODELO[gen])</f>
        <v>M</v>
      </c>
      <c r="T613" s="49" t="str">
        <f>_xlfn.XLOOKUP(Tabla20[[#This Row],[cedula]],TMODELO[Numero Documento],TMODELO[Lugar Funciones Codigo])</f>
        <v>01.83.03.03</v>
      </c>
    </row>
    <row r="614" spans="1:20">
      <c r="A614" s="57" t="s">
        <v>3113</v>
      </c>
      <c r="B614" s="57" t="s">
        <v>3145</v>
      </c>
      <c r="C614" s="57" t="s">
        <v>3158</v>
      </c>
      <c r="D614" s="57" t="s">
        <v>2520</v>
      </c>
      <c r="E614" s="57" t="str">
        <f>_xlfn.XLOOKUP(Tabla20[[#This Row],[cedula]],TMODELO[Numero Documento],TMODELO[Empleado])</f>
        <v>REBECA PEÑA VILLAMAN</v>
      </c>
      <c r="F614" s="57" t="s">
        <v>214</v>
      </c>
      <c r="G614" s="57" t="str">
        <f>_xlfn.XLOOKUP(Tabla20[[#This Row],[cedula]],TMODELO[Numero Documento],TMODELO[Lugar Funciones])</f>
        <v>DIRECCION NACIONAL DE PATRIMONIO MONUMENTAL</v>
      </c>
      <c r="H614" s="57" t="str">
        <f>_xlfn.XLOOKUP(Tabla20[[#This Row],[cedula]],TCARRERA[CEDULA],TCARRERA[CATEGORIA DEL SERVIDOR],"")</f>
        <v/>
      </c>
      <c r="I614" s="65"/>
      <c r="J614" s="41" t="str">
        <f>IF(Tabla20[[#This Row],[CARRERA]]&lt;&gt;"",Tabla20[[#This Row],[CARRERA]],IF(Tabla20[[#This Row],[Columna1]]&lt;&gt;"",Tabla20[[#This Row],[Columna1]],""))</f>
        <v/>
      </c>
      <c r="K614" s="55" t="str">
        <f>IF(Tabla20[[#This Row],[TIPO]]="Temporales",_xlfn.XLOOKUP(Tabla20[[#This Row],[NOMBRE Y APELLIDO]],TBLFECHAS[NOMBRE Y APELLIDO],TBLFECHAS[DESDE]),"")</f>
        <v/>
      </c>
      <c r="L614" s="55" t="str">
        <f>IF(Tabla20[[#This Row],[TIPO]]="Temporales",_xlfn.XLOOKUP(Tabla20[[#This Row],[NOMBRE Y APELLIDO]],TBLFECHAS[NOMBRE Y APELLIDO],TBLFECHAS[HASTA]),"")</f>
        <v/>
      </c>
      <c r="M614" s="58">
        <v>20000</v>
      </c>
      <c r="N614" s="63">
        <v>0</v>
      </c>
      <c r="O614" s="59">
        <v>608</v>
      </c>
      <c r="P614" s="59">
        <v>574</v>
      </c>
      <c r="Q614" s="59">
        <f>Tabla20[[#This Row],[sbruto]]-SUM(Tabla20[[#This Row],[ISR]:[AFP]])-Tabla20[[#This Row],[sneto]]</f>
        <v>25</v>
      </c>
      <c r="R614" s="59">
        <v>18793</v>
      </c>
      <c r="S614" s="45" t="str">
        <f>_xlfn.XLOOKUP(Tabla20[[#This Row],[cedula]],TMODELO[Numero Documento],TMODELO[gen])</f>
        <v>F</v>
      </c>
      <c r="T614" s="49" t="str">
        <f>_xlfn.XLOOKUP(Tabla20[[#This Row],[cedula]],TMODELO[Numero Documento],TMODELO[Lugar Funciones Codigo])</f>
        <v>01.83.03.03</v>
      </c>
    </row>
    <row r="615" spans="1:20">
      <c r="A615" s="57" t="s">
        <v>3113</v>
      </c>
      <c r="B615" s="57" t="s">
        <v>3145</v>
      </c>
      <c r="C615" s="57" t="s">
        <v>3158</v>
      </c>
      <c r="D615" s="57" t="s">
        <v>2507</v>
      </c>
      <c r="E615" s="57" t="str">
        <f>_xlfn.XLOOKUP(Tabla20[[#This Row],[cedula]],TMODELO[Numero Documento],TMODELO[Empleado])</f>
        <v>PEDRO ANTONIO VASQUEZ VASQUEZ</v>
      </c>
      <c r="F615" s="57" t="s">
        <v>665</v>
      </c>
      <c r="G615" s="57" t="str">
        <f>_xlfn.XLOOKUP(Tabla20[[#This Row],[cedula]],TMODELO[Numero Documento],TMODELO[Lugar Funciones])</f>
        <v>DIRECCION NACIONAL DE PATRIMONIO MONUMENTAL</v>
      </c>
      <c r="H615" s="57" t="str">
        <f>_xlfn.XLOOKUP(Tabla20[[#This Row],[cedula]],TCARRERA[CEDULA],TCARRERA[CATEGORIA DEL SERVIDOR],"")</f>
        <v/>
      </c>
      <c r="I615" s="65"/>
      <c r="J615" s="41" t="str">
        <f>IF(Tabla20[[#This Row],[CARRERA]]&lt;&gt;"",Tabla20[[#This Row],[CARRERA]],IF(Tabla20[[#This Row],[Columna1]]&lt;&gt;"",Tabla20[[#This Row],[Columna1]],""))</f>
        <v/>
      </c>
      <c r="K615" s="55" t="str">
        <f>IF(Tabla20[[#This Row],[TIPO]]="Temporales",_xlfn.XLOOKUP(Tabla20[[#This Row],[NOMBRE Y APELLIDO]],TBLFECHAS[NOMBRE Y APELLIDO],TBLFECHAS[DESDE]),"")</f>
        <v/>
      </c>
      <c r="L615" s="55" t="str">
        <f>IF(Tabla20[[#This Row],[TIPO]]="Temporales",_xlfn.XLOOKUP(Tabla20[[#This Row],[NOMBRE Y APELLIDO]],TBLFECHAS[NOMBRE Y APELLIDO],TBLFECHAS[HASTA]),"")</f>
        <v/>
      </c>
      <c r="M615" s="58">
        <v>16500</v>
      </c>
      <c r="N615" s="59">
        <v>0</v>
      </c>
      <c r="O615" s="59">
        <v>501.6</v>
      </c>
      <c r="P615" s="59">
        <v>473.55</v>
      </c>
      <c r="Q615" s="59">
        <f>Tabla20[[#This Row],[sbruto]]-SUM(Tabla20[[#This Row],[ISR]:[AFP]])-Tabla20[[#This Row],[sneto]]</f>
        <v>616</v>
      </c>
      <c r="R615" s="59">
        <v>14908.85</v>
      </c>
      <c r="S615" s="45" t="str">
        <f>_xlfn.XLOOKUP(Tabla20[[#This Row],[cedula]],TMODELO[Numero Documento],TMODELO[gen])</f>
        <v>M</v>
      </c>
      <c r="T615" s="49" t="str">
        <f>_xlfn.XLOOKUP(Tabla20[[#This Row],[cedula]],TMODELO[Numero Documento],TMODELO[Lugar Funciones Codigo])</f>
        <v>01.83.03.03</v>
      </c>
    </row>
    <row r="616" spans="1:20">
      <c r="A616" s="57" t="s">
        <v>3113</v>
      </c>
      <c r="B616" s="57" t="s">
        <v>3145</v>
      </c>
      <c r="C616" s="57" t="s">
        <v>3158</v>
      </c>
      <c r="D616" s="57" t="s">
        <v>2432</v>
      </c>
      <c r="E616" s="57" t="str">
        <f>_xlfn.XLOOKUP(Tabla20[[#This Row],[cedula]],TMODELO[Numero Documento],TMODELO[Empleado])</f>
        <v>JOSE DIOLQUIS EVANGELISTA RAMIREZ</v>
      </c>
      <c r="F616" s="57" t="s">
        <v>27</v>
      </c>
      <c r="G616" s="57" t="str">
        <f>_xlfn.XLOOKUP(Tabla20[[#This Row],[cedula]],TMODELO[Numero Documento],TMODELO[Lugar Funciones])</f>
        <v>DIRECCION NACIONAL DE PATRIMONIO MONUMENTAL</v>
      </c>
      <c r="H616" s="57" t="str">
        <f>_xlfn.XLOOKUP(Tabla20[[#This Row],[cedula]],TCARRERA[CEDULA],TCARRERA[CATEGORIA DEL SERVIDOR],"")</f>
        <v/>
      </c>
      <c r="I616" s="65"/>
      <c r="J616" s="41" t="str">
        <f>IF(Tabla20[[#This Row],[CARRERA]]&lt;&gt;"",Tabla20[[#This Row],[CARRERA]],IF(Tabla20[[#This Row],[Columna1]]&lt;&gt;"",Tabla20[[#This Row],[Columna1]],""))</f>
        <v/>
      </c>
      <c r="K616" s="55" t="str">
        <f>IF(Tabla20[[#This Row],[TIPO]]="Temporales",_xlfn.XLOOKUP(Tabla20[[#This Row],[NOMBRE Y APELLIDO]],TBLFECHAS[NOMBRE Y APELLIDO],TBLFECHAS[DESDE]),"")</f>
        <v/>
      </c>
      <c r="L616" s="55" t="str">
        <f>IF(Tabla20[[#This Row],[TIPO]]="Temporales",_xlfn.XLOOKUP(Tabla20[[#This Row],[NOMBRE Y APELLIDO]],TBLFECHAS[NOMBRE Y APELLIDO],TBLFECHAS[HASTA]),"")</f>
        <v/>
      </c>
      <c r="M616" s="58">
        <v>16500</v>
      </c>
      <c r="N616" s="63">
        <v>0</v>
      </c>
      <c r="O616" s="59">
        <v>501.6</v>
      </c>
      <c r="P616" s="59">
        <v>473.55</v>
      </c>
      <c r="Q616" s="59">
        <f>Tabla20[[#This Row],[sbruto]]-SUM(Tabla20[[#This Row],[ISR]:[AFP]])-Tabla20[[#This Row],[sneto]]</f>
        <v>9331</v>
      </c>
      <c r="R616" s="59">
        <v>6193.85</v>
      </c>
      <c r="S616" s="49" t="str">
        <f>_xlfn.XLOOKUP(Tabla20[[#This Row],[cedula]],TMODELO[Numero Documento],TMODELO[gen])</f>
        <v>M</v>
      </c>
      <c r="T616" s="49" t="str">
        <f>_xlfn.XLOOKUP(Tabla20[[#This Row],[cedula]],TMODELO[Numero Documento],TMODELO[Lugar Funciones Codigo])</f>
        <v>01.83.03.03</v>
      </c>
    </row>
    <row r="617" spans="1:20">
      <c r="A617" s="57" t="s">
        <v>3113</v>
      </c>
      <c r="B617" s="57" t="s">
        <v>3145</v>
      </c>
      <c r="C617" s="57" t="s">
        <v>3158</v>
      </c>
      <c r="D617" s="57" t="s">
        <v>2440</v>
      </c>
      <c r="E617" s="57" t="str">
        <f>_xlfn.XLOOKUP(Tabla20[[#This Row],[cedula]],TMODELO[Numero Documento],TMODELO[Empleado])</f>
        <v>JOSE MANUEL HERNANDEZ FRANCO</v>
      </c>
      <c r="F617" s="57" t="s">
        <v>27</v>
      </c>
      <c r="G617" s="57" t="str">
        <f>_xlfn.XLOOKUP(Tabla20[[#This Row],[cedula]],TMODELO[Numero Documento],TMODELO[Lugar Funciones])</f>
        <v>DIRECCION NACIONAL DE PATRIMONIO MONUMENTAL</v>
      </c>
      <c r="H617" s="57" t="str">
        <f>_xlfn.XLOOKUP(Tabla20[[#This Row],[cedula]],TCARRERA[CEDULA],TCARRERA[CATEGORIA DEL SERVIDOR],"")</f>
        <v/>
      </c>
      <c r="I617" s="65"/>
      <c r="J617" s="41" t="str">
        <f>IF(Tabla20[[#This Row],[CARRERA]]&lt;&gt;"",Tabla20[[#This Row],[CARRERA]],IF(Tabla20[[#This Row],[Columna1]]&lt;&gt;"",Tabla20[[#This Row],[Columna1]],""))</f>
        <v/>
      </c>
      <c r="K617" s="55" t="str">
        <f>IF(Tabla20[[#This Row],[TIPO]]="Temporales",_xlfn.XLOOKUP(Tabla20[[#This Row],[NOMBRE Y APELLIDO]],TBLFECHAS[NOMBRE Y APELLIDO],TBLFECHAS[DESDE]),"")</f>
        <v/>
      </c>
      <c r="L617" s="55" t="str">
        <f>IF(Tabla20[[#This Row],[TIPO]]="Temporales",_xlfn.XLOOKUP(Tabla20[[#This Row],[NOMBRE Y APELLIDO]],TBLFECHAS[NOMBRE Y APELLIDO],TBLFECHAS[HASTA]),"")</f>
        <v/>
      </c>
      <c r="M617" s="58">
        <v>16500</v>
      </c>
      <c r="N617" s="63">
        <v>0</v>
      </c>
      <c r="O617" s="59">
        <v>501.6</v>
      </c>
      <c r="P617" s="59">
        <v>473.55</v>
      </c>
      <c r="Q617" s="59">
        <f>Tabla20[[#This Row],[sbruto]]-SUM(Tabla20[[#This Row],[ISR]:[AFP]])-Tabla20[[#This Row],[sneto]]</f>
        <v>5571</v>
      </c>
      <c r="R617" s="59">
        <v>9953.85</v>
      </c>
      <c r="S617" s="45" t="str">
        <f>_xlfn.XLOOKUP(Tabla20[[#This Row],[cedula]],TMODELO[Numero Documento],TMODELO[gen])</f>
        <v>M</v>
      </c>
      <c r="T617" s="49" t="str">
        <f>_xlfn.XLOOKUP(Tabla20[[#This Row],[cedula]],TMODELO[Numero Documento],TMODELO[Lugar Funciones Codigo])</f>
        <v>01.83.03.03</v>
      </c>
    </row>
    <row r="618" spans="1:20">
      <c r="A618" s="57" t="s">
        <v>3113</v>
      </c>
      <c r="B618" s="57" t="s">
        <v>3145</v>
      </c>
      <c r="C618" s="57" t="s">
        <v>3158</v>
      </c>
      <c r="D618" s="57" t="s">
        <v>2428</v>
      </c>
      <c r="E618" s="57" t="str">
        <f>_xlfn.XLOOKUP(Tabla20[[#This Row],[cedula]],TMODELO[Numero Documento],TMODELO[Empleado])</f>
        <v>JORGE RICHARSON MEDINA</v>
      </c>
      <c r="F618" s="57" t="s">
        <v>27</v>
      </c>
      <c r="G618" s="57" t="str">
        <f>_xlfn.XLOOKUP(Tabla20[[#This Row],[cedula]],TMODELO[Numero Documento],TMODELO[Lugar Funciones])</f>
        <v>DIRECCION NACIONAL DE PATRIMONIO MONUMENTAL</v>
      </c>
      <c r="H618" s="57" t="str">
        <f>_xlfn.XLOOKUP(Tabla20[[#This Row],[cedula]],TCARRERA[CEDULA],TCARRERA[CATEGORIA DEL SERVIDOR],"")</f>
        <v/>
      </c>
      <c r="I618" s="65"/>
      <c r="J618" s="41" t="str">
        <f>IF(Tabla20[[#This Row],[CARRERA]]&lt;&gt;"",Tabla20[[#This Row],[CARRERA]],IF(Tabla20[[#This Row],[Columna1]]&lt;&gt;"",Tabla20[[#This Row],[Columna1]],""))</f>
        <v/>
      </c>
      <c r="K618" s="55" t="str">
        <f>IF(Tabla20[[#This Row],[TIPO]]="Temporales",_xlfn.XLOOKUP(Tabla20[[#This Row],[NOMBRE Y APELLIDO]],TBLFECHAS[NOMBRE Y APELLIDO],TBLFECHAS[DESDE]),"")</f>
        <v/>
      </c>
      <c r="L618" s="55" t="str">
        <f>IF(Tabla20[[#This Row],[TIPO]]="Temporales",_xlfn.XLOOKUP(Tabla20[[#This Row],[NOMBRE Y APELLIDO]],TBLFECHAS[NOMBRE Y APELLIDO],TBLFECHAS[HASTA]),"")</f>
        <v/>
      </c>
      <c r="M618" s="58">
        <v>16500</v>
      </c>
      <c r="N618" s="61">
        <v>0</v>
      </c>
      <c r="O618" s="59">
        <v>501.6</v>
      </c>
      <c r="P618" s="59">
        <v>473.55</v>
      </c>
      <c r="Q618" s="59">
        <f>Tabla20[[#This Row],[sbruto]]-SUM(Tabla20[[#This Row],[ISR]:[AFP]])-Tabla20[[#This Row],[sneto]]</f>
        <v>6530.7900000000009</v>
      </c>
      <c r="R618" s="59">
        <v>8994.06</v>
      </c>
      <c r="S618" s="49" t="str">
        <f>_xlfn.XLOOKUP(Tabla20[[#This Row],[cedula]],TMODELO[Numero Documento],TMODELO[gen])</f>
        <v>M</v>
      </c>
      <c r="T618" s="49" t="str">
        <f>_xlfn.XLOOKUP(Tabla20[[#This Row],[cedula]],TMODELO[Numero Documento],TMODELO[Lugar Funciones Codigo])</f>
        <v>01.83.03.03</v>
      </c>
    </row>
    <row r="619" spans="1:20">
      <c r="A619" s="57" t="s">
        <v>3113</v>
      </c>
      <c r="B619" s="57" t="s">
        <v>3145</v>
      </c>
      <c r="C619" s="57" t="s">
        <v>3158</v>
      </c>
      <c r="D619" s="57" t="s">
        <v>2367</v>
      </c>
      <c r="E619" s="57" t="str">
        <f>_xlfn.XLOOKUP(Tabla20[[#This Row],[cedula]],TMODELO[Numero Documento],TMODELO[Empleado])</f>
        <v>DANNY OLIVO TEJEDA CESE</v>
      </c>
      <c r="F619" s="57" t="s">
        <v>27</v>
      </c>
      <c r="G619" s="57" t="str">
        <f>_xlfn.XLOOKUP(Tabla20[[#This Row],[cedula]],TMODELO[Numero Documento],TMODELO[Lugar Funciones])</f>
        <v>DIRECCION NACIONAL DE PATRIMONIO MONUMENTAL</v>
      </c>
      <c r="H619" s="57" t="str">
        <f>_xlfn.XLOOKUP(Tabla20[[#This Row],[cedula]],TCARRERA[CEDULA],TCARRERA[CATEGORIA DEL SERVIDOR],"")</f>
        <v/>
      </c>
      <c r="I619" s="65"/>
      <c r="J619" s="41" t="str">
        <f>IF(Tabla20[[#This Row],[CARRERA]]&lt;&gt;"",Tabla20[[#This Row],[CARRERA]],IF(Tabla20[[#This Row],[Columna1]]&lt;&gt;"",Tabla20[[#This Row],[Columna1]],""))</f>
        <v/>
      </c>
      <c r="K619" s="55" t="str">
        <f>IF(Tabla20[[#This Row],[TIPO]]="Temporales",_xlfn.XLOOKUP(Tabla20[[#This Row],[NOMBRE Y APELLIDO]],TBLFECHAS[NOMBRE Y APELLIDO],TBLFECHAS[DESDE]),"")</f>
        <v/>
      </c>
      <c r="L619" s="55" t="str">
        <f>IF(Tabla20[[#This Row],[TIPO]]="Temporales",_xlfn.XLOOKUP(Tabla20[[#This Row],[NOMBRE Y APELLIDO]],TBLFECHAS[NOMBRE Y APELLIDO],TBLFECHAS[HASTA]),"")</f>
        <v/>
      </c>
      <c r="M619" s="58">
        <v>16500</v>
      </c>
      <c r="N619" s="63">
        <v>0</v>
      </c>
      <c r="O619" s="59">
        <v>501.6</v>
      </c>
      <c r="P619" s="59">
        <v>473.55</v>
      </c>
      <c r="Q619" s="59">
        <f>Tabla20[[#This Row],[sbruto]]-SUM(Tabla20[[#This Row],[ISR]:[AFP]])-Tabla20[[#This Row],[sneto]]</f>
        <v>25</v>
      </c>
      <c r="R619" s="59">
        <v>15499.85</v>
      </c>
      <c r="S619" s="48" t="str">
        <f>_xlfn.XLOOKUP(Tabla20[[#This Row],[cedula]],TMODELO[Numero Documento],TMODELO[gen])</f>
        <v>M</v>
      </c>
      <c r="T619" s="49" t="str">
        <f>_xlfn.XLOOKUP(Tabla20[[#This Row],[cedula]],TMODELO[Numero Documento],TMODELO[Lugar Funciones Codigo])</f>
        <v>01.83.03.03</v>
      </c>
    </row>
    <row r="620" spans="1:20">
      <c r="A620" s="57" t="s">
        <v>3113</v>
      </c>
      <c r="B620" s="57" t="s">
        <v>3145</v>
      </c>
      <c r="C620" s="57" t="s">
        <v>3158</v>
      </c>
      <c r="D620" s="57" t="s">
        <v>2438</v>
      </c>
      <c r="E620" s="57" t="str">
        <f>_xlfn.XLOOKUP(Tabla20[[#This Row],[cedula]],TMODELO[Numero Documento],TMODELO[Empleado])</f>
        <v>JOSE LUIS GRULLON BUENO</v>
      </c>
      <c r="F620" s="57" t="s">
        <v>27</v>
      </c>
      <c r="G620" s="57" t="str">
        <f>_xlfn.XLOOKUP(Tabla20[[#This Row],[cedula]],TMODELO[Numero Documento],TMODELO[Lugar Funciones])</f>
        <v>DIRECCION NACIONAL DE PATRIMONIO MONUMENTAL</v>
      </c>
      <c r="H620" s="57" t="str">
        <f>_xlfn.XLOOKUP(Tabla20[[#This Row],[cedula]],TCARRERA[CEDULA],TCARRERA[CATEGORIA DEL SERVIDOR],"")</f>
        <v/>
      </c>
      <c r="I620" s="65"/>
      <c r="J620" s="41" t="str">
        <f>IF(Tabla20[[#This Row],[CARRERA]]&lt;&gt;"",Tabla20[[#This Row],[CARRERA]],IF(Tabla20[[#This Row],[Columna1]]&lt;&gt;"",Tabla20[[#This Row],[Columna1]],""))</f>
        <v/>
      </c>
      <c r="K620" s="55" t="str">
        <f>IF(Tabla20[[#This Row],[TIPO]]="Temporales",_xlfn.XLOOKUP(Tabla20[[#This Row],[NOMBRE Y APELLIDO]],TBLFECHAS[NOMBRE Y APELLIDO],TBLFECHAS[DESDE]),"")</f>
        <v/>
      </c>
      <c r="L620" s="55" t="str">
        <f>IF(Tabla20[[#This Row],[TIPO]]="Temporales",_xlfn.XLOOKUP(Tabla20[[#This Row],[NOMBRE Y APELLIDO]],TBLFECHAS[NOMBRE Y APELLIDO],TBLFECHAS[HASTA]),"")</f>
        <v/>
      </c>
      <c r="M620" s="58">
        <v>16500</v>
      </c>
      <c r="N620" s="63">
        <v>0</v>
      </c>
      <c r="O620" s="59">
        <v>501.6</v>
      </c>
      <c r="P620" s="59">
        <v>473.55</v>
      </c>
      <c r="Q620" s="59">
        <f>Tabla20[[#This Row],[sbruto]]-SUM(Tabla20[[#This Row],[ISR]:[AFP]])-Tabla20[[#This Row],[sneto]]</f>
        <v>25</v>
      </c>
      <c r="R620" s="59">
        <v>15499.85</v>
      </c>
      <c r="S620" s="48" t="str">
        <f>_xlfn.XLOOKUP(Tabla20[[#This Row],[cedula]],TMODELO[Numero Documento],TMODELO[gen])</f>
        <v>M</v>
      </c>
      <c r="T620" s="49" t="str">
        <f>_xlfn.XLOOKUP(Tabla20[[#This Row],[cedula]],TMODELO[Numero Documento],TMODELO[Lugar Funciones Codigo])</f>
        <v>01.83.03.03</v>
      </c>
    </row>
    <row r="621" spans="1:20">
      <c r="A621" s="57" t="s">
        <v>3113</v>
      </c>
      <c r="B621" s="57" t="s">
        <v>3145</v>
      </c>
      <c r="C621" s="57" t="s">
        <v>3158</v>
      </c>
      <c r="D621" s="57" t="s">
        <v>2451</v>
      </c>
      <c r="E621" s="57" t="str">
        <f>_xlfn.XLOOKUP(Tabla20[[#This Row],[cedula]],TMODELO[Numero Documento],TMODELO[Empleado])</f>
        <v>JUAN CARLOS MALDONADO COSTE</v>
      </c>
      <c r="F621" s="57" t="s">
        <v>27</v>
      </c>
      <c r="G621" s="57" t="str">
        <f>_xlfn.XLOOKUP(Tabla20[[#This Row],[cedula]],TMODELO[Numero Documento],TMODELO[Lugar Funciones])</f>
        <v>DIRECCION NACIONAL DE PATRIMONIO MONUMENTAL</v>
      </c>
      <c r="H621" s="57" t="str">
        <f>_xlfn.XLOOKUP(Tabla20[[#This Row],[cedula]],TCARRERA[CEDULA],TCARRERA[CATEGORIA DEL SERVIDOR],"")</f>
        <v/>
      </c>
      <c r="I621" s="65"/>
      <c r="J621" s="41" t="str">
        <f>IF(Tabla20[[#This Row],[CARRERA]]&lt;&gt;"",Tabla20[[#This Row],[CARRERA]],IF(Tabla20[[#This Row],[Columna1]]&lt;&gt;"",Tabla20[[#This Row],[Columna1]],""))</f>
        <v/>
      </c>
      <c r="K621" s="55" t="str">
        <f>IF(Tabla20[[#This Row],[TIPO]]="Temporales",_xlfn.XLOOKUP(Tabla20[[#This Row],[NOMBRE Y APELLIDO]],TBLFECHAS[NOMBRE Y APELLIDO],TBLFECHAS[DESDE]),"")</f>
        <v/>
      </c>
      <c r="L621" s="55" t="str">
        <f>IF(Tabla20[[#This Row],[TIPO]]="Temporales",_xlfn.XLOOKUP(Tabla20[[#This Row],[NOMBRE Y APELLIDO]],TBLFECHAS[NOMBRE Y APELLIDO],TBLFECHAS[HASTA]),"")</f>
        <v/>
      </c>
      <c r="M621" s="58">
        <v>16500</v>
      </c>
      <c r="N621" s="63">
        <v>0</v>
      </c>
      <c r="O621" s="59">
        <v>501.6</v>
      </c>
      <c r="P621" s="59">
        <v>473.55</v>
      </c>
      <c r="Q621" s="59">
        <f>Tabla20[[#This Row],[sbruto]]-SUM(Tabla20[[#This Row],[ISR]:[AFP]])-Tabla20[[#This Row],[sneto]]</f>
        <v>25</v>
      </c>
      <c r="R621" s="59">
        <v>15499.85</v>
      </c>
      <c r="S621" s="45" t="str">
        <f>_xlfn.XLOOKUP(Tabla20[[#This Row],[cedula]],TMODELO[Numero Documento],TMODELO[gen])</f>
        <v>M</v>
      </c>
      <c r="T621" s="49" t="str">
        <f>_xlfn.XLOOKUP(Tabla20[[#This Row],[cedula]],TMODELO[Numero Documento],TMODELO[Lugar Funciones Codigo])</f>
        <v>01.83.03.03</v>
      </c>
    </row>
    <row r="622" spans="1:20">
      <c r="A622" s="57" t="s">
        <v>3113</v>
      </c>
      <c r="B622" s="57" t="s">
        <v>3145</v>
      </c>
      <c r="C622" s="57" t="s">
        <v>3158</v>
      </c>
      <c r="D622" s="57" t="s">
        <v>2477</v>
      </c>
      <c r="E622" s="57" t="str">
        <f>_xlfn.XLOOKUP(Tabla20[[#This Row],[cedula]],TMODELO[Numero Documento],TMODELO[Empleado])</f>
        <v>MANUELSITO MONTERO FLORIAM</v>
      </c>
      <c r="F622" s="57" t="s">
        <v>27</v>
      </c>
      <c r="G622" s="57" t="str">
        <f>_xlfn.XLOOKUP(Tabla20[[#This Row],[cedula]],TMODELO[Numero Documento],TMODELO[Lugar Funciones])</f>
        <v>DIRECCION NACIONAL DE PATRIMONIO MONUMENTAL</v>
      </c>
      <c r="H622" s="57" t="str">
        <f>_xlfn.XLOOKUP(Tabla20[[#This Row],[cedula]],TCARRERA[CEDULA],TCARRERA[CATEGORIA DEL SERVIDOR],"")</f>
        <v/>
      </c>
      <c r="I622" s="65"/>
      <c r="J622" s="41" t="str">
        <f>IF(Tabla20[[#This Row],[CARRERA]]&lt;&gt;"",Tabla20[[#This Row],[CARRERA]],IF(Tabla20[[#This Row],[Columna1]]&lt;&gt;"",Tabla20[[#This Row],[Columna1]],""))</f>
        <v/>
      </c>
      <c r="K622" s="55" t="str">
        <f>IF(Tabla20[[#This Row],[TIPO]]="Temporales",_xlfn.XLOOKUP(Tabla20[[#This Row],[NOMBRE Y APELLIDO]],TBLFECHAS[NOMBRE Y APELLIDO],TBLFECHAS[DESDE]),"")</f>
        <v/>
      </c>
      <c r="L622" s="55" t="str">
        <f>IF(Tabla20[[#This Row],[TIPO]]="Temporales",_xlfn.XLOOKUP(Tabla20[[#This Row],[NOMBRE Y APELLIDO]],TBLFECHAS[NOMBRE Y APELLIDO],TBLFECHAS[HASTA]),"")</f>
        <v/>
      </c>
      <c r="M622" s="58">
        <v>15000</v>
      </c>
      <c r="N622" s="60">
        <v>0</v>
      </c>
      <c r="O622" s="59">
        <v>456</v>
      </c>
      <c r="P622" s="59">
        <v>430.5</v>
      </c>
      <c r="Q622" s="59">
        <f>Tabla20[[#This Row],[sbruto]]-SUM(Tabla20[[#This Row],[ISR]:[AFP]])-Tabla20[[#This Row],[sneto]]</f>
        <v>7624.95</v>
      </c>
      <c r="R622" s="59">
        <v>6488.55</v>
      </c>
      <c r="S622" s="45" t="str">
        <f>_xlfn.XLOOKUP(Tabla20[[#This Row],[cedula]],TMODELO[Numero Documento],TMODELO[gen])</f>
        <v>M</v>
      </c>
      <c r="T622" s="49" t="str">
        <f>_xlfn.XLOOKUP(Tabla20[[#This Row],[cedula]],TMODELO[Numero Documento],TMODELO[Lugar Funciones Codigo])</f>
        <v>01.83.03.03</v>
      </c>
    </row>
    <row r="623" spans="1:20">
      <c r="A623" s="57" t="s">
        <v>3113</v>
      </c>
      <c r="B623" s="57" t="s">
        <v>3145</v>
      </c>
      <c r="C623" s="57" t="s">
        <v>3158</v>
      </c>
      <c r="D623" s="57" t="s">
        <v>1498</v>
      </c>
      <c r="E623" s="57" t="str">
        <f>_xlfn.XLOOKUP(Tabla20[[#This Row],[cedula]],TMODELO[Numero Documento],TMODELO[Empleado])</f>
        <v>PABLO DARIO CIPRIAN</v>
      </c>
      <c r="F623" s="57" t="s">
        <v>27</v>
      </c>
      <c r="G623" s="57" t="str">
        <f>_xlfn.XLOOKUP(Tabla20[[#This Row],[cedula]],TMODELO[Numero Documento],TMODELO[Lugar Funciones])</f>
        <v>DIRECCION NACIONAL DE PATRIMONIO MONUMENTAL</v>
      </c>
      <c r="H623" s="57" t="str">
        <f>_xlfn.XLOOKUP(Tabla20[[#This Row],[cedula]],TCARRERA[CEDULA],TCARRERA[CATEGORIA DEL SERVIDOR],"")</f>
        <v>CARRERA ADMINISTRATIVA</v>
      </c>
      <c r="I623" s="65"/>
      <c r="J623" s="41" t="str">
        <f>IF(Tabla20[[#This Row],[CARRERA]]&lt;&gt;"",Tabla20[[#This Row],[CARRERA]],IF(Tabla20[[#This Row],[Columna1]]&lt;&gt;"",Tabla20[[#This Row],[Columna1]],""))</f>
        <v>CARRERA ADMINISTRATIVA</v>
      </c>
      <c r="K623" s="55" t="str">
        <f>IF(Tabla20[[#This Row],[TIPO]]="Temporales",_xlfn.XLOOKUP(Tabla20[[#This Row],[NOMBRE Y APELLIDO]],TBLFECHAS[NOMBRE Y APELLIDO],TBLFECHAS[DESDE]),"")</f>
        <v/>
      </c>
      <c r="L623" s="55" t="str">
        <f>IF(Tabla20[[#This Row],[TIPO]]="Temporales",_xlfn.XLOOKUP(Tabla20[[#This Row],[NOMBRE Y APELLIDO]],TBLFECHAS[NOMBRE Y APELLIDO],TBLFECHAS[HASTA]),"")</f>
        <v/>
      </c>
      <c r="M623" s="58">
        <v>15000</v>
      </c>
      <c r="N623" s="60">
        <v>0</v>
      </c>
      <c r="O623" s="59">
        <v>456</v>
      </c>
      <c r="P623" s="59">
        <v>430.5</v>
      </c>
      <c r="Q623" s="59">
        <f>Tabla20[[#This Row],[sbruto]]-SUM(Tabla20[[#This Row],[ISR]:[AFP]])-Tabla20[[#This Row],[sneto]]</f>
        <v>8710.33</v>
      </c>
      <c r="R623" s="59">
        <v>5403.17</v>
      </c>
      <c r="S623" s="45" t="str">
        <f>_xlfn.XLOOKUP(Tabla20[[#This Row],[cedula]],TMODELO[Numero Documento],TMODELO[gen])</f>
        <v>M</v>
      </c>
      <c r="T623" s="49" t="str">
        <f>_xlfn.XLOOKUP(Tabla20[[#This Row],[cedula]],TMODELO[Numero Documento],TMODELO[Lugar Funciones Codigo])</f>
        <v>01.83.03.03</v>
      </c>
    </row>
    <row r="624" spans="1:20">
      <c r="A624" s="57" t="s">
        <v>3113</v>
      </c>
      <c r="B624" s="57" t="s">
        <v>3145</v>
      </c>
      <c r="C624" s="57" t="s">
        <v>3158</v>
      </c>
      <c r="D624" s="57" t="s">
        <v>2325</v>
      </c>
      <c r="E624" s="57" t="str">
        <f>_xlfn.XLOOKUP(Tabla20[[#This Row],[cedula]],TMODELO[Numero Documento],TMODELO[Empleado])</f>
        <v>ALBERTO GUZMAN CUELLO</v>
      </c>
      <c r="F624" s="57" t="s">
        <v>27</v>
      </c>
      <c r="G624" s="57" t="str">
        <f>_xlfn.XLOOKUP(Tabla20[[#This Row],[cedula]],TMODELO[Numero Documento],TMODELO[Lugar Funciones])</f>
        <v>DIRECCION NACIONAL DE PATRIMONIO MONUMENTAL</v>
      </c>
      <c r="H624" s="57" t="str">
        <f>_xlfn.XLOOKUP(Tabla20[[#This Row],[cedula]],TCARRERA[CEDULA],TCARRERA[CATEGORIA DEL SERVIDOR],"")</f>
        <v/>
      </c>
      <c r="I624" s="65"/>
      <c r="J624" s="41" t="str">
        <f>IF(Tabla20[[#This Row],[CARRERA]]&lt;&gt;"",Tabla20[[#This Row],[CARRERA]],IF(Tabla20[[#This Row],[Columna1]]&lt;&gt;"",Tabla20[[#This Row],[Columna1]],""))</f>
        <v/>
      </c>
      <c r="K624" s="55" t="str">
        <f>IF(Tabla20[[#This Row],[TIPO]]="Temporales",_xlfn.XLOOKUP(Tabla20[[#This Row],[NOMBRE Y APELLIDO]],TBLFECHAS[NOMBRE Y APELLIDO],TBLFECHAS[DESDE]),"")</f>
        <v/>
      </c>
      <c r="L624" s="55" t="str">
        <f>IF(Tabla20[[#This Row],[TIPO]]="Temporales",_xlfn.XLOOKUP(Tabla20[[#This Row],[NOMBRE Y APELLIDO]],TBLFECHAS[NOMBRE Y APELLIDO],TBLFECHAS[HASTA]),"")</f>
        <v/>
      </c>
      <c r="M624" s="58">
        <v>15000</v>
      </c>
      <c r="N624" s="60">
        <v>0</v>
      </c>
      <c r="O624" s="59">
        <v>456</v>
      </c>
      <c r="P624" s="59">
        <v>430.5</v>
      </c>
      <c r="Q624" s="59">
        <f>Tabla20[[#This Row],[sbruto]]-SUM(Tabla20[[#This Row],[ISR]:[AFP]])-Tabla20[[#This Row],[sneto]]</f>
        <v>8338.5</v>
      </c>
      <c r="R624" s="59">
        <v>5775</v>
      </c>
      <c r="S624" s="45" t="str">
        <f>_xlfn.XLOOKUP(Tabla20[[#This Row],[cedula]],TMODELO[Numero Documento],TMODELO[gen])</f>
        <v>M</v>
      </c>
      <c r="T624" s="49" t="str">
        <f>_xlfn.XLOOKUP(Tabla20[[#This Row],[cedula]],TMODELO[Numero Documento],TMODELO[Lugar Funciones Codigo])</f>
        <v>01.83.03.03</v>
      </c>
    </row>
    <row r="625" spans="1:20">
      <c r="A625" s="57" t="s">
        <v>3113</v>
      </c>
      <c r="B625" s="57" t="s">
        <v>3145</v>
      </c>
      <c r="C625" s="57" t="s">
        <v>3158</v>
      </c>
      <c r="D625" s="57" t="s">
        <v>2536</v>
      </c>
      <c r="E625" s="57" t="str">
        <f>_xlfn.XLOOKUP(Tabla20[[#This Row],[cedula]],TMODELO[Numero Documento],TMODELO[Empleado])</f>
        <v>SANTIAGO DE JESUS PEÑA SOSA</v>
      </c>
      <c r="F625" s="57" t="s">
        <v>644</v>
      </c>
      <c r="G625" s="57" t="str">
        <f>_xlfn.XLOOKUP(Tabla20[[#This Row],[cedula]],TMODELO[Numero Documento],TMODELO[Lugar Funciones])</f>
        <v>DIRECCION NACIONAL DE PATRIMONIO MONUMENTAL</v>
      </c>
      <c r="H625" s="57" t="str">
        <f>_xlfn.XLOOKUP(Tabla20[[#This Row],[cedula]],TCARRERA[CEDULA],TCARRERA[CATEGORIA DEL SERVIDOR],"")</f>
        <v/>
      </c>
      <c r="I625" s="65"/>
      <c r="J625" s="41" t="str">
        <f>IF(Tabla20[[#This Row],[CARRERA]]&lt;&gt;"",Tabla20[[#This Row],[CARRERA]],IF(Tabla20[[#This Row],[Columna1]]&lt;&gt;"",Tabla20[[#This Row],[Columna1]],""))</f>
        <v/>
      </c>
      <c r="K625" s="55" t="str">
        <f>IF(Tabla20[[#This Row],[TIPO]]="Temporales",_xlfn.XLOOKUP(Tabla20[[#This Row],[NOMBRE Y APELLIDO]],TBLFECHAS[NOMBRE Y APELLIDO],TBLFECHAS[DESDE]),"")</f>
        <v/>
      </c>
      <c r="L625" s="55" t="str">
        <f>IF(Tabla20[[#This Row],[TIPO]]="Temporales",_xlfn.XLOOKUP(Tabla20[[#This Row],[NOMBRE Y APELLIDO]],TBLFECHAS[NOMBRE Y APELLIDO],TBLFECHAS[HASTA]),"")</f>
        <v/>
      </c>
      <c r="M625" s="58">
        <v>12650</v>
      </c>
      <c r="N625" s="63">
        <v>0</v>
      </c>
      <c r="O625" s="59">
        <v>384.56</v>
      </c>
      <c r="P625" s="59">
        <v>363.06</v>
      </c>
      <c r="Q625" s="59">
        <f>Tabla20[[#This Row],[sbruto]]-SUM(Tabla20[[#This Row],[ISR]:[AFP]])-Tabla20[[#This Row],[sneto]]</f>
        <v>571</v>
      </c>
      <c r="R625" s="59">
        <v>11331.38</v>
      </c>
      <c r="S625" s="45" t="str">
        <f>_xlfn.XLOOKUP(Tabla20[[#This Row],[cedula]],TMODELO[Numero Documento],TMODELO[gen])</f>
        <v>M</v>
      </c>
      <c r="T625" s="49" t="str">
        <f>_xlfn.XLOOKUP(Tabla20[[#This Row],[cedula]],TMODELO[Numero Documento],TMODELO[Lugar Funciones Codigo])</f>
        <v>01.83.03.03</v>
      </c>
    </row>
    <row r="626" spans="1:20">
      <c r="A626" s="57" t="s">
        <v>3113</v>
      </c>
      <c r="B626" s="57" t="s">
        <v>3145</v>
      </c>
      <c r="C626" s="57" t="s">
        <v>3158</v>
      </c>
      <c r="D626" s="57" t="s">
        <v>1482</v>
      </c>
      <c r="E626" s="57" t="str">
        <f>_xlfn.XLOOKUP(Tabla20[[#This Row],[cedula]],TMODELO[Numero Documento],TMODELO[Empleado])</f>
        <v>MARIO ERNESTO PEÑA SOTO</v>
      </c>
      <c r="F626" s="57" t="s">
        <v>27</v>
      </c>
      <c r="G626" s="57" t="str">
        <f>_xlfn.XLOOKUP(Tabla20[[#This Row],[cedula]],TMODELO[Numero Documento],TMODELO[Lugar Funciones])</f>
        <v>DIRECCION NACIONAL DE PATRIMONIO MONUMENTAL</v>
      </c>
      <c r="H626" s="57" t="str">
        <f>_xlfn.XLOOKUP(Tabla20[[#This Row],[cedula]],TCARRERA[CEDULA],TCARRERA[CATEGORIA DEL SERVIDOR],"")</f>
        <v>CARRERA ADMINISTRATIVA</v>
      </c>
      <c r="I626" s="65"/>
      <c r="J626" s="41" t="str">
        <f>IF(Tabla20[[#This Row],[CARRERA]]&lt;&gt;"",Tabla20[[#This Row],[CARRERA]],IF(Tabla20[[#This Row],[Columna1]]&lt;&gt;"",Tabla20[[#This Row],[Columna1]],""))</f>
        <v>CARRERA ADMINISTRATIVA</v>
      </c>
      <c r="K626" s="55" t="str">
        <f>IF(Tabla20[[#This Row],[TIPO]]="Temporales",_xlfn.XLOOKUP(Tabla20[[#This Row],[NOMBRE Y APELLIDO]],TBLFECHAS[NOMBRE Y APELLIDO],TBLFECHAS[DESDE]),"")</f>
        <v/>
      </c>
      <c r="L626" s="55" t="str">
        <f>IF(Tabla20[[#This Row],[TIPO]]="Temporales",_xlfn.XLOOKUP(Tabla20[[#This Row],[NOMBRE Y APELLIDO]],TBLFECHAS[NOMBRE Y APELLIDO],TBLFECHAS[HASTA]),"")</f>
        <v/>
      </c>
      <c r="M626" s="58">
        <v>11000</v>
      </c>
      <c r="N626" s="61">
        <v>0</v>
      </c>
      <c r="O626" s="59">
        <v>334.4</v>
      </c>
      <c r="P626" s="59">
        <v>315.7</v>
      </c>
      <c r="Q626" s="59">
        <f>Tabla20[[#This Row],[sbruto]]-SUM(Tabla20[[#This Row],[ISR]:[AFP]])-Tabla20[[#This Row],[sneto]]</f>
        <v>7637.0499999999993</v>
      </c>
      <c r="R626" s="59">
        <v>2712.85</v>
      </c>
      <c r="S626" s="45" t="str">
        <f>_xlfn.XLOOKUP(Tabla20[[#This Row],[cedula]],TMODELO[Numero Documento],TMODELO[gen])</f>
        <v>M</v>
      </c>
      <c r="T626" s="49" t="str">
        <f>_xlfn.XLOOKUP(Tabla20[[#This Row],[cedula]],TMODELO[Numero Documento],TMODELO[Lugar Funciones Codigo])</f>
        <v>01.83.03.03</v>
      </c>
    </row>
    <row r="627" spans="1:20">
      <c r="A627" s="57" t="s">
        <v>3113</v>
      </c>
      <c r="B627" s="57" t="s">
        <v>3145</v>
      </c>
      <c r="C627" s="57" t="s">
        <v>3158</v>
      </c>
      <c r="D627" s="57" t="s">
        <v>1415</v>
      </c>
      <c r="E627" s="57" t="str">
        <f>_xlfn.XLOOKUP(Tabla20[[#This Row],[cedula]],TMODELO[Numero Documento],TMODELO[Empleado])</f>
        <v>ANDRES LAUREANO JAVIER PAULINO</v>
      </c>
      <c r="F627" s="57" t="s">
        <v>27</v>
      </c>
      <c r="G627" s="57" t="str">
        <f>_xlfn.XLOOKUP(Tabla20[[#This Row],[cedula]],TMODELO[Numero Documento],TMODELO[Lugar Funciones])</f>
        <v>DIRECCION NACIONAL DE PATRIMONIO MONUMENTAL</v>
      </c>
      <c r="H627" s="57" t="str">
        <f>_xlfn.XLOOKUP(Tabla20[[#This Row],[cedula]],TCARRERA[CEDULA],TCARRERA[CATEGORIA DEL SERVIDOR],"")</f>
        <v>CARRERA ADMINISTRATIVA</v>
      </c>
      <c r="I627" s="65"/>
      <c r="J627" s="41" t="str">
        <f>IF(Tabla20[[#This Row],[CARRERA]]&lt;&gt;"",Tabla20[[#This Row],[CARRERA]],IF(Tabla20[[#This Row],[Columna1]]&lt;&gt;"",Tabla20[[#This Row],[Columna1]],""))</f>
        <v>CARRERA ADMINISTRATIVA</v>
      </c>
      <c r="K627" s="55" t="str">
        <f>IF(Tabla20[[#This Row],[TIPO]]="Temporales",_xlfn.XLOOKUP(Tabla20[[#This Row],[NOMBRE Y APELLIDO]],TBLFECHAS[NOMBRE Y APELLIDO],TBLFECHAS[DESDE]),"")</f>
        <v/>
      </c>
      <c r="L627" s="55" t="str">
        <f>IF(Tabla20[[#This Row],[TIPO]]="Temporales",_xlfn.XLOOKUP(Tabla20[[#This Row],[NOMBRE Y APELLIDO]],TBLFECHAS[NOMBRE Y APELLIDO],TBLFECHAS[HASTA]),"")</f>
        <v/>
      </c>
      <c r="M627" s="58">
        <v>11000</v>
      </c>
      <c r="N627" s="61">
        <v>0</v>
      </c>
      <c r="O627" s="59">
        <v>334.4</v>
      </c>
      <c r="P627" s="59">
        <v>315.7</v>
      </c>
      <c r="Q627" s="59">
        <f>Tabla20[[#This Row],[sbruto]]-SUM(Tabla20[[#This Row],[ISR]:[AFP]])-Tabla20[[#This Row],[sneto]]</f>
        <v>375</v>
      </c>
      <c r="R627" s="59">
        <v>9974.9</v>
      </c>
      <c r="S627" s="45" t="str">
        <f>_xlfn.XLOOKUP(Tabla20[[#This Row],[cedula]],TMODELO[Numero Documento],TMODELO[gen])</f>
        <v>M</v>
      </c>
      <c r="T627" s="49" t="str">
        <f>_xlfn.XLOOKUP(Tabla20[[#This Row],[cedula]],TMODELO[Numero Documento],TMODELO[Lugar Funciones Codigo])</f>
        <v>01.83.03.03</v>
      </c>
    </row>
    <row r="628" spans="1:20">
      <c r="A628" s="57" t="s">
        <v>3113</v>
      </c>
      <c r="B628" s="57" t="s">
        <v>3145</v>
      </c>
      <c r="C628" s="57" t="s">
        <v>3158</v>
      </c>
      <c r="D628" s="57" t="s">
        <v>2468</v>
      </c>
      <c r="E628" s="57" t="str">
        <f>_xlfn.XLOOKUP(Tabla20[[#This Row],[cedula]],TMODELO[Numero Documento],TMODELO[Empleado])</f>
        <v>LOURDES ARAUJO MORETA</v>
      </c>
      <c r="F628" s="57" t="s">
        <v>8</v>
      </c>
      <c r="G628" s="57" t="str">
        <f>_xlfn.XLOOKUP(Tabla20[[#This Row],[cedula]],TMODELO[Numero Documento],TMODELO[Lugar Funciones])</f>
        <v>DIRECCION NACIONAL DE PATRIMONIO MONUMENTAL</v>
      </c>
      <c r="H628" s="57" t="str">
        <f>_xlfn.XLOOKUP(Tabla20[[#This Row],[cedula]],TCARRERA[CEDULA],TCARRERA[CATEGORIA DEL SERVIDOR],"")</f>
        <v/>
      </c>
      <c r="I628" s="65"/>
      <c r="J628" s="41" t="str">
        <f>IF(Tabla20[[#This Row],[CARRERA]]&lt;&gt;"",Tabla20[[#This Row],[CARRERA]],IF(Tabla20[[#This Row],[Columna1]]&lt;&gt;"",Tabla20[[#This Row],[Columna1]],""))</f>
        <v/>
      </c>
      <c r="K628" s="55" t="str">
        <f>IF(Tabla20[[#This Row],[TIPO]]="Temporales",_xlfn.XLOOKUP(Tabla20[[#This Row],[NOMBRE Y APELLIDO]],TBLFECHAS[NOMBRE Y APELLIDO],TBLFECHAS[DESDE]),"")</f>
        <v/>
      </c>
      <c r="L628" s="55" t="str">
        <f>IF(Tabla20[[#This Row],[TIPO]]="Temporales",_xlfn.XLOOKUP(Tabla20[[#This Row],[NOMBRE Y APELLIDO]],TBLFECHAS[NOMBRE Y APELLIDO],TBLFECHAS[HASTA]),"")</f>
        <v/>
      </c>
      <c r="M628" s="58">
        <v>11000</v>
      </c>
      <c r="N628" s="62">
        <v>0</v>
      </c>
      <c r="O628" s="59">
        <v>334.4</v>
      </c>
      <c r="P628" s="59">
        <v>315.7</v>
      </c>
      <c r="Q628" s="59">
        <f>Tabla20[[#This Row],[sbruto]]-SUM(Tabla20[[#This Row],[ISR]:[AFP]])-Tabla20[[#This Row],[sneto]]</f>
        <v>4192.4399999999996</v>
      </c>
      <c r="R628" s="59">
        <v>6157.46</v>
      </c>
      <c r="S628" s="45" t="str">
        <f>_xlfn.XLOOKUP(Tabla20[[#This Row],[cedula]],TMODELO[Numero Documento],TMODELO[gen])</f>
        <v>F</v>
      </c>
      <c r="T628" s="49" t="str">
        <f>_xlfn.XLOOKUP(Tabla20[[#This Row],[cedula]],TMODELO[Numero Documento],TMODELO[Lugar Funciones Codigo])</f>
        <v>01.83.03.03</v>
      </c>
    </row>
    <row r="629" spans="1:20">
      <c r="A629" s="57" t="s">
        <v>3113</v>
      </c>
      <c r="B629" s="57" t="s">
        <v>3145</v>
      </c>
      <c r="C629" s="57" t="s">
        <v>3158</v>
      </c>
      <c r="D629" s="57" t="s">
        <v>2401</v>
      </c>
      <c r="E629" s="57" t="str">
        <f>_xlfn.XLOOKUP(Tabla20[[#This Row],[cedula]],TMODELO[Numero Documento],TMODELO[Empleado])</f>
        <v>FREDDY RAMIREZ PEREZ</v>
      </c>
      <c r="F629" s="57" t="s">
        <v>97</v>
      </c>
      <c r="G629" s="57" t="str">
        <f>_xlfn.XLOOKUP(Tabla20[[#This Row],[cedula]],TMODELO[Numero Documento],TMODELO[Lugar Funciones])</f>
        <v>DIRECCION NACIONAL DE PATRIMONIO MONUMENTAL</v>
      </c>
      <c r="H629" s="57" t="str">
        <f>_xlfn.XLOOKUP(Tabla20[[#This Row],[cedula]],TCARRERA[CEDULA],TCARRERA[CATEGORIA DEL SERVIDOR],"")</f>
        <v/>
      </c>
      <c r="I629" s="65"/>
      <c r="J629" s="50" t="str">
        <f>IF(Tabla20[[#This Row],[CARRERA]]&lt;&gt;"",Tabla20[[#This Row],[CARRERA]],IF(Tabla20[[#This Row],[Columna1]]&lt;&gt;"",Tabla20[[#This Row],[Columna1]],""))</f>
        <v/>
      </c>
      <c r="K629" s="54" t="str">
        <f>IF(Tabla20[[#This Row],[TIPO]]="Temporales",_xlfn.XLOOKUP(Tabla20[[#This Row],[NOMBRE Y APELLIDO]],TBLFECHAS[NOMBRE Y APELLIDO],TBLFECHAS[DESDE]),"")</f>
        <v/>
      </c>
      <c r="L629" s="54" t="str">
        <f>IF(Tabla20[[#This Row],[TIPO]]="Temporales",_xlfn.XLOOKUP(Tabla20[[#This Row],[NOMBRE Y APELLIDO]],TBLFECHAS[NOMBRE Y APELLIDO],TBLFECHAS[HASTA]),"")</f>
        <v/>
      </c>
      <c r="M629" s="58">
        <v>11000</v>
      </c>
      <c r="N629" s="60">
        <v>0</v>
      </c>
      <c r="O629" s="59">
        <v>334.4</v>
      </c>
      <c r="P629" s="59">
        <v>315.7</v>
      </c>
      <c r="Q629" s="59">
        <f>Tabla20[[#This Row],[sbruto]]-SUM(Tabla20[[#This Row],[ISR]:[AFP]])-Tabla20[[#This Row],[sneto]]</f>
        <v>8094.76</v>
      </c>
      <c r="R629" s="59">
        <v>2255.14</v>
      </c>
      <c r="S629" s="45" t="str">
        <f>_xlfn.XLOOKUP(Tabla20[[#This Row],[cedula]],TMODELO[Numero Documento],TMODELO[gen])</f>
        <v>M</v>
      </c>
      <c r="T629" s="49" t="str">
        <f>_xlfn.XLOOKUP(Tabla20[[#This Row],[cedula]],TMODELO[Numero Documento],TMODELO[Lugar Funciones Codigo])</f>
        <v>01.83.03.03</v>
      </c>
    </row>
    <row r="630" spans="1:20">
      <c r="A630" s="57" t="s">
        <v>3113</v>
      </c>
      <c r="B630" s="57" t="s">
        <v>3145</v>
      </c>
      <c r="C630" s="57" t="s">
        <v>3158</v>
      </c>
      <c r="D630" s="57" t="s">
        <v>2510</v>
      </c>
      <c r="E630" s="57" t="str">
        <f>_xlfn.XLOOKUP(Tabla20[[#This Row],[cedula]],TMODELO[Numero Documento],TMODELO[Empleado])</f>
        <v>PRUDENCIO AUGUSTO GERONIMO TORRES</v>
      </c>
      <c r="F630" s="57" t="s">
        <v>437</v>
      </c>
      <c r="G630" s="57" t="str">
        <f>_xlfn.XLOOKUP(Tabla20[[#This Row],[cedula]],TMODELO[Numero Documento],TMODELO[Lugar Funciones])</f>
        <v>DIRECCION NACIONAL DE PATRIMONIO MONUMENTAL</v>
      </c>
      <c r="H630" s="57" t="str">
        <f>_xlfn.XLOOKUP(Tabla20[[#This Row],[cedula]],TCARRERA[CEDULA],TCARRERA[CATEGORIA DEL SERVIDOR],"")</f>
        <v/>
      </c>
      <c r="I630" s="65"/>
      <c r="J630" s="50" t="str">
        <f>IF(Tabla20[[#This Row],[CARRERA]]&lt;&gt;"",Tabla20[[#This Row],[CARRERA]],IF(Tabla20[[#This Row],[Columna1]]&lt;&gt;"",Tabla20[[#This Row],[Columna1]],""))</f>
        <v/>
      </c>
      <c r="K630" s="54" t="str">
        <f>IF(Tabla20[[#This Row],[TIPO]]="Temporales",_xlfn.XLOOKUP(Tabla20[[#This Row],[NOMBRE Y APELLIDO]],TBLFECHAS[NOMBRE Y APELLIDO],TBLFECHAS[DESDE]),"")</f>
        <v/>
      </c>
      <c r="L630" s="54" t="str">
        <f>IF(Tabla20[[#This Row],[TIPO]]="Temporales",_xlfn.XLOOKUP(Tabla20[[#This Row],[NOMBRE Y APELLIDO]],TBLFECHAS[NOMBRE Y APELLIDO],TBLFECHAS[HASTA]),"")</f>
        <v/>
      </c>
      <c r="M630" s="58">
        <v>11000</v>
      </c>
      <c r="N630" s="60">
        <v>0</v>
      </c>
      <c r="O630" s="59">
        <v>334.4</v>
      </c>
      <c r="P630" s="59">
        <v>315.7</v>
      </c>
      <c r="Q630" s="59">
        <f>Tabla20[[#This Row],[sbruto]]-SUM(Tabla20[[#This Row],[ISR]:[AFP]])-Tabla20[[#This Row],[sneto]]</f>
        <v>8125.5</v>
      </c>
      <c r="R630" s="59">
        <v>2224.4</v>
      </c>
      <c r="S630" s="49" t="str">
        <f>_xlfn.XLOOKUP(Tabla20[[#This Row],[cedula]],TMODELO[Numero Documento],TMODELO[gen])</f>
        <v>M</v>
      </c>
      <c r="T630" s="49" t="str">
        <f>_xlfn.XLOOKUP(Tabla20[[#This Row],[cedula]],TMODELO[Numero Documento],TMODELO[Lugar Funciones Codigo])</f>
        <v>01.83.03.03</v>
      </c>
    </row>
    <row r="631" spans="1:20">
      <c r="A631" s="57" t="s">
        <v>3113</v>
      </c>
      <c r="B631" s="57" t="s">
        <v>3145</v>
      </c>
      <c r="C631" s="57" t="s">
        <v>3158</v>
      </c>
      <c r="D631" s="57" t="s">
        <v>1461</v>
      </c>
      <c r="E631" s="57" t="str">
        <f>_xlfn.XLOOKUP(Tabla20[[#This Row],[cedula]],TMODELO[Numero Documento],TMODELO[Empleado])</f>
        <v>JUAN VARGAS</v>
      </c>
      <c r="F631" s="57" t="s">
        <v>451</v>
      </c>
      <c r="G631" s="57" t="str">
        <f>_xlfn.XLOOKUP(Tabla20[[#This Row],[cedula]],TMODELO[Numero Documento],TMODELO[Lugar Funciones])</f>
        <v>DIRECCION NACIONAL DE PATRIMONIO MONUMENTAL</v>
      </c>
      <c r="H631" s="57" t="str">
        <f>_xlfn.XLOOKUP(Tabla20[[#This Row],[cedula]],TCARRERA[CEDULA],TCARRERA[CATEGORIA DEL SERVIDOR],"")</f>
        <v>CARRERA ADMINISTRATIVA</v>
      </c>
      <c r="I631" s="65"/>
      <c r="J631" s="41" t="str">
        <f>IF(Tabla20[[#This Row],[CARRERA]]&lt;&gt;"",Tabla20[[#This Row],[CARRERA]],IF(Tabla20[[#This Row],[Columna1]]&lt;&gt;"",Tabla20[[#This Row],[Columna1]],""))</f>
        <v>CARRERA ADMINISTRATIVA</v>
      </c>
      <c r="K631" s="55" t="str">
        <f>IF(Tabla20[[#This Row],[TIPO]]="Temporales",_xlfn.XLOOKUP(Tabla20[[#This Row],[NOMBRE Y APELLIDO]],TBLFECHAS[NOMBRE Y APELLIDO],TBLFECHAS[DESDE]),"")</f>
        <v/>
      </c>
      <c r="L631" s="55" t="str">
        <f>IF(Tabla20[[#This Row],[TIPO]]="Temporales",_xlfn.XLOOKUP(Tabla20[[#This Row],[NOMBRE Y APELLIDO]],TBLFECHAS[NOMBRE Y APELLIDO],TBLFECHAS[HASTA]),"")</f>
        <v/>
      </c>
      <c r="M631" s="58">
        <v>11000</v>
      </c>
      <c r="N631" s="60">
        <v>0</v>
      </c>
      <c r="O631" s="59">
        <v>334.4</v>
      </c>
      <c r="P631" s="59">
        <v>315.7</v>
      </c>
      <c r="Q631" s="59">
        <f>Tabla20[[#This Row],[sbruto]]-SUM(Tabla20[[#This Row],[ISR]:[AFP]])-Tabla20[[#This Row],[sneto]]</f>
        <v>375</v>
      </c>
      <c r="R631" s="59">
        <v>9974.9</v>
      </c>
      <c r="S631" s="45" t="str">
        <f>_xlfn.XLOOKUP(Tabla20[[#This Row],[cedula]],TMODELO[Numero Documento],TMODELO[gen])</f>
        <v>M</v>
      </c>
      <c r="T631" s="49" t="str">
        <f>_xlfn.XLOOKUP(Tabla20[[#This Row],[cedula]],TMODELO[Numero Documento],TMODELO[Lugar Funciones Codigo])</f>
        <v>01.83.03.03</v>
      </c>
    </row>
    <row r="632" spans="1:20">
      <c r="A632" s="57" t="s">
        <v>3113</v>
      </c>
      <c r="B632" s="57" t="s">
        <v>3145</v>
      </c>
      <c r="C632" s="57" t="s">
        <v>3158</v>
      </c>
      <c r="D632" s="57" t="s">
        <v>2404</v>
      </c>
      <c r="E632" s="57" t="str">
        <f>_xlfn.XLOOKUP(Tabla20[[#This Row],[cedula]],TMODELO[Numero Documento],TMODELO[Empleado])</f>
        <v>GAMALIER SANTANA</v>
      </c>
      <c r="F632" s="57" t="s">
        <v>481</v>
      </c>
      <c r="G632" s="57" t="str">
        <f>_xlfn.XLOOKUP(Tabla20[[#This Row],[cedula]],TMODELO[Numero Documento],TMODELO[Lugar Funciones])</f>
        <v>DIRECCION NACIONAL DE PATRIMONIO MONUMENTAL</v>
      </c>
      <c r="H632" s="57" t="str">
        <f>_xlfn.XLOOKUP(Tabla20[[#This Row],[cedula]],TCARRERA[CEDULA],TCARRERA[CATEGORIA DEL SERVIDOR],"")</f>
        <v/>
      </c>
      <c r="I632" s="65"/>
      <c r="J632" s="41" t="str">
        <f>IF(Tabla20[[#This Row],[CARRERA]]&lt;&gt;"",Tabla20[[#This Row],[CARRERA]],IF(Tabla20[[#This Row],[Columna1]]&lt;&gt;"",Tabla20[[#This Row],[Columna1]],""))</f>
        <v/>
      </c>
      <c r="K632" s="55" t="str">
        <f>IF(Tabla20[[#This Row],[TIPO]]="Temporales",_xlfn.XLOOKUP(Tabla20[[#This Row],[NOMBRE Y APELLIDO]],TBLFECHAS[NOMBRE Y APELLIDO],TBLFECHAS[DESDE]),"")</f>
        <v/>
      </c>
      <c r="L632" s="55" t="str">
        <f>IF(Tabla20[[#This Row],[TIPO]]="Temporales",_xlfn.XLOOKUP(Tabla20[[#This Row],[NOMBRE Y APELLIDO]],TBLFECHAS[NOMBRE Y APELLIDO],TBLFECHAS[HASTA]),"")</f>
        <v/>
      </c>
      <c r="M632" s="58">
        <v>11000</v>
      </c>
      <c r="N632" s="62">
        <v>0</v>
      </c>
      <c r="O632" s="59">
        <v>334.4</v>
      </c>
      <c r="P632" s="59">
        <v>315.7</v>
      </c>
      <c r="Q632" s="59">
        <f>Tabla20[[#This Row],[sbruto]]-SUM(Tabla20[[#This Row],[ISR]:[AFP]])-Tabla20[[#This Row],[sneto]]</f>
        <v>8209.25</v>
      </c>
      <c r="R632" s="59">
        <v>2140.65</v>
      </c>
      <c r="S632" s="45" t="str">
        <f>_xlfn.XLOOKUP(Tabla20[[#This Row],[cedula]],TMODELO[Numero Documento],TMODELO[gen])</f>
        <v>M</v>
      </c>
      <c r="T632" s="49" t="str">
        <f>_xlfn.XLOOKUP(Tabla20[[#This Row],[cedula]],TMODELO[Numero Documento],TMODELO[Lugar Funciones Codigo])</f>
        <v>01.83.03.03</v>
      </c>
    </row>
    <row r="633" spans="1:20">
      <c r="A633" s="57" t="s">
        <v>3113</v>
      </c>
      <c r="B633" s="57" t="s">
        <v>3145</v>
      </c>
      <c r="C633" s="57" t="s">
        <v>3158</v>
      </c>
      <c r="D633" s="57" t="s">
        <v>2486</v>
      </c>
      <c r="E633" s="57" t="str">
        <f>_xlfn.XLOOKUP(Tabla20[[#This Row],[cedula]],TMODELO[Numero Documento],TMODELO[Empleado])</f>
        <v>MARIA RAMONA PEÑA VELEZ</v>
      </c>
      <c r="F633" s="57" t="s">
        <v>8</v>
      </c>
      <c r="G633" s="57" t="str">
        <f>_xlfn.XLOOKUP(Tabla20[[#This Row],[cedula]],TMODELO[Numero Documento],TMODELO[Lugar Funciones])</f>
        <v>DIRECCION NACIONAL DE PATRIMONIO MONUMENTAL</v>
      </c>
      <c r="H633" s="57" t="str">
        <f>_xlfn.XLOOKUP(Tabla20[[#This Row],[cedula]],TCARRERA[CEDULA],TCARRERA[CATEGORIA DEL SERVIDOR],"")</f>
        <v/>
      </c>
      <c r="I633" s="65"/>
      <c r="J633" s="41" t="str">
        <f>IF(Tabla20[[#This Row],[CARRERA]]&lt;&gt;"",Tabla20[[#This Row],[CARRERA]],IF(Tabla20[[#This Row],[Columna1]]&lt;&gt;"",Tabla20[[#This Row],[Columna1]],""))</f>
        <v/>
      </c>
      <c r="K633" s="55" t="str">
        <f>IF(Tabla20[[#This Row],[TIPO]]="Temporales",_xlfn.XLOOKUP(Tabla20[[#This Row],[NOMBRE Y APELLIDO]],TBLFECHAS[NOMBRE Y APELLIDO],TBLFECHAS[DESDE]),"")</f>
        <v/>
      </c>
      <c r="L633" s="55" t="str">
        <f>IF(Tabla20[[#This Row],[TIPO]]="Temporales",_xlfn.XLOOKUP(Tabla20[[#This Row],[NOMBRE Y APELLIDO]],TBLFECHAS[NOMBRE Y APELLIDO],TBLFECHAS[HASTA]),"")</f>
        <v/>
      </c>
      <c r="M633" s="58">
        <v>11000</v>
      </c>
      <c r="N633" s="63">
        <v>0</v>
      </c>
      <c r="O633" s="59">
        <v>334.4</v>
      </c>
      <c r="P633" s="59">
        <v>315.7</v>
      </c>
      <c r="Q633" s="59">
        <f>Tabla20[[#This Row],[sbruto]]-SUM(Tabla20[[#This Row],[ISR]:[AFP]])-Tabla20[[#This Row],[sneto]]</f>
        <v>4616.9699999999993</v>
      </c>
      <c r="R633" s="59">
        <v>5732.93</v>
      </c>
      <c r="S633" s="45" t="str">
        <f>_xlfn.XLOOKUP(Tabla20[[#This Row],[cedula]],TMODELO[Numero Documento],TMODELO[gen])</f>
        <v>F</v>
      </c>
      <c r="T633" s="49" t="str">
        <f>_xlfn.XLOOKUP(Tabla20[[#This Row],[cedula]],TMODELO[Numero Documento],TMODELO[Lugar Funciones Codigo])</f>
        <v>01.83.03.03</v>
      </c>
    </row>
    <row r="634" spans="1:20">
      <c r="A634" s="57" t="s">
        <v>3113</v>
      </c>
      <c r="B634" s="57" t="s">
        <v>3145</v>
      </c>
      <c r="C634" s="57" t="s">
        <v>3158</v>
      </c>
      <c r="D634" s="57" t="s">
        <v>1430</v>
      </c>
      <c r="E634" s="57" t="str">
        <f>_xlfn.XLOOKUP(Tabla20[[#This Row],[cedula]],TMODELO[Numero Documento],TMODELO[Empleado])</f>
        <v>DAVID BAZIL SANCHEZ</v>
      </c>
      <c r="F634" s="57" t="s">
        <v>481</v>
      </c>
      <c r="G634" s="57" t="str">
        <f>_xlfn.XLOOKUP(Tabla20[[#This Row],[cedula]],TMODELO[Numero Documento],TMODELO[Lugar Funciones])</f>
        <v>DIRECCION NACIONAL DE PATRIMONIO MONUMENTAL</v>
      </c>
      <c r="H634" s="57" t="str">
        <f>_xlfn.XLOOKUP(Tabla20[[#This Row],[cedula]],TCARRERA[CEDULA],TCARRERA[CATEGORIA DEL SERVIDOR],"")</f>
        <v>CARRERA ADMINISTRATIVA</v>
      </c>
      <c r="I634" s="65"/>
      <c r="J634" s="41" t="str">
        <f>IF(Tabla20[[#This Row],[CARRERA]]&lt;&gt;"",Tabla20[[#This Row],[CARRERA]],IF(Tabla20[[#This Row],[Columna1]]&lt;&gt;"",Tabla20[[#This Row],[Columna1]],""))</f>
        <v>CARRERA ADMINISTRATIVA</v>
      </c>
      <c r="K634" s="55" t="str">
        <f>IF(Tabla20[[#This Row],[TIPO]]="Temporales",_xlfn.XLOOKUP(Tabla20[[#This Row],[NOMBRE Y APELLIDO]],TBLFECHAS[NOMBRE Y APELLIDO],TBLFECHAS[DESDE]),"")</f>
        <v/>
      </c>
      <c r="L634" s="55" t="str">
        <f>IF(Tabla20[[#This Row],[TIPO]]="Temporales",_xlfn.XLOOKUP(Tabla20[[#This Row],[NOMBRE Y APELLIDO]],TBLFECHAS[NOMBRE Y APELLIDO],TBLFECHAS[HASTA]),"")</f>
        <v/>
      </c>
      <c r="M634" s="58">
        <v>11000</v>
      </c>
      <c r="N634" s="63">
        <v>0</v>
      </c>
      <c r="O634" s="59">
        <v>334.4</v>
      </c>
      <c r="P634" s="59">
        <v>315.7</v>
      </c>
      <c r="Q634" s="59">
        <f>Tabla20[[#This Row],[sbruto]]-SUM(Tabla20[[#This Row],[ISR]:[AFP]])-Tabla20[[#This Row],[sneto]]</f>
        <v>8480.7199999999993</v>
      </c>
      <c r="R634" s="59">
        <v>1869.18</v>
      </c>
      <c r="S634" s="45" t="str">
        <f>_xlfn.XLOOKUP(Tabla20[[#This Row],[cedula]],TMODELO[Numero Documento],TMODELO[gen])</f>
        <v>M</v>
      </c>
      <c r="T634" s="49" t="str">
        <f>_xlfn.XLOOKUP(Tabla20[[#This Row],[cedula]],TMODELO[Numero Documento],TMODELO[Lugar Funciones Codigo])</f>
        <v>01.83.03.03</v>
      </c>
    </row>
    <row r="635" spans="1:20">
      <c r="A635" s="57" t="s">
        <v>3113</v>
      </c>
      <c r="B635" s="57" t="s">
        <v>3145</v>
      </c>
      <c r="C635" s="57" t="s">
        <v>3158</v>
      </c>
      <c r="D635" s="57" t="s">
        <v>1423</v>
      </c>
      <c r="E635" s="57" t="str">
        <f>_xlfn.XLOOKUP(Tabla20[[#This Row],[cedula]],TMODELO[Numero Documento],TMODELO[Empleado])</f>
        <v>CARLOS MANUEL ESTEVEZ ADAMES</v>
      </c>
      <c r="F635" s="57" t="s">
        <v>627</v>
      </c>
      <c r="G635" s="57" t="str">
        <f>_xlfn.XLOOKUP(Tabla20[[#This Row],[cedula]],TMODELO[Numero Documento],TMODELO[Lugar Funciones])</f>
        <v>DIRECCION NACIONAL DE PATRIMONIO MONUMENTAL</v>
      </c>
      <c r="H635" s="57" t="str">
        <f>_xlfn.XLOOKUP(Tabla20[[#This Row],[cedula]],TCARRERA[CEDULA],TCARRERA[CATEGORIA DEL SERVIDOR],"")</f>
        <v>CARRERA ADMINISTRATIVA</v>
      </c>
      <c r="I635" s="65"/>
      <c r="J635" s="41" t="str">
        <f>IF(Tabla20[[#This Row],[CARRERA]]&lt;&gt;"",Tabla20[[#This Row],[CARRERA]],IF(Tabla20[[#This Row],[Columna1]]&lt;&gt;"",Tabla20[[#This Row],[Columna1]],""))</f>
        <v>CARRERA ADMINISTRATIVA</v>
      </c>
      <c r="K635" s="55" t="str">
        <f>IF(Tabla20[[#This Row],[TIPO]]="Temporales",_xlfn.XLOOKUP(Tabla20[[#This Row],[NOMBRE Y APELLIDO]],TBLFECHAS[NOMBRE Y APELLIDO],TBLFECHAS[DESDE]),"")</f>
        <v/>
      </c>
      <c r="L635" s="55" t="str">
        <f>IF(Tabla20[[#This Row],[TIPO]]="Temporales",_xlfn.XLOOKUP(Tabla20[[#This Row],[NOMBRE Y APELLIDO]],TBLFECHAS[NOMBRE Y APELLIDO],TBLFECHAS[HASTA]),"")</f>
        <v/>
      </c>
      <c r="M635" s="58">
        <v>11000</v>
      </c>
      <c r="N635" s="60">
        <v>0</v>
      </c>
      <c r="O635" s="59">
        <v>334.4</v>
      </c>
      <c r="P635" s="59">
        <v>315.7</v>
      </c>
      <c r="Q635" s="59">
        <f>Tabla20[[#This Row],[sbruto]]-SUM(Tabla20[[#This Row],[ISR]:[AFP]])-Tabla20[[#This Row],[sneto]]</f>
        <v>8216.74</v>
      </c>
      <c r="R635" s="59">
        <v>2133.16</v>
      </c>
      <c r="S635" s="45" t="str">
        <f>_xlfn.XLOOKUP(Tabla20[[#This Row],[cedula]],TMODELO[Numero Documento],TMODELO[gen])</f>
        <v>M</v>
      </c>
      <c r="T635" s="49" t="str">
        <f>_xlfn.XLOOKUP(Tabla20[[#This Row],[cedula]],TMODELO[Numero Documento],TMODELO[Lugar Funciones Codigo])</f>
        <v>01.83.03.03</v>
      </c>
    </row>
    <row r="636" spans="1:20">
      <c r="A636" s="57" t="s">
        <v>3113</v>
      </c>
      <c r="B636" s="57" t="s">
        <v>3145</v>
      </c>
      <c r="C636" s="57" t="s">
        <v>3158</v>
      </c>
      <c r="D636" s="57" t="s">
        <v>2422</v>
      </c>
      <c r="E636" s="57" t="str">
        <f>_xlfn.XLOOKUP(Tabla20[[#This Row],[cedula]],TMODELO[Numero Documento],TMODELO[Empleado])</f>
        <v>JESUS HERIBERTO ORTEGA NUÑEZ</v>
      </c>
      <c r="F636" s="57" t="s">
        <v>27</v>
      </c>
      <c r="G636" s="57" t="str">
        <f>_xlfn.XLOOKUP(Tabla20[[#This Row],[cedula]],TMODELO[Numero Documento],TMODELO[Lugar Funciones])</f>
        <v>DIRECCION NACIONAL DE PATRIMONIO MONUMENTAL</v>
      </c>
      <c r="H636" s="57" t="str">
        <f>_xlfn.XLOOKUP(Tabla20[[#This Row],[cedula]],TCARRERA[CEDULA],TCARRERA[CATEGORIA DEL SERVIDOR],"")</f>
        <v/>
      </c>
      <c r="I636" s="65"/>
      <c r="J636" s="41" t="str">
        <f>IF(Tabla20[[#This Row],[CARRERA]]&lt;&gt;"",Tabla20[[#This Row],[CARRERA]],IF(Tabla20[[#This Row],[Columna1]]&lt;&gt;"",Tabla20[[#This Row],[Columna1]],""))</f>
        <v/>
      </c>
      <c r="K636" s="55" t="str">
        <f>IF(Tabla20[[#This Row],[TIPO]]="Temporales",_xlfn.XLOOKUP(Tabla20[[#This Row],[NOMBRE Y APELLIDO]],TBLFECHAS[NOMBRE Y APELLIDO],TBLFECHAS[DESDE]),"")</f>
        <v/>
      </c>
      <c r="L636" s="55" t="str">
        <f>IF(Tabla20[[#This Row],[TIPO]]="Temporales",_xlfn.XLOOKUP(Tabla20[[#This Row],[NOMBRE Y APELLIDO]],TBLFECHAS[NOMBRE Y APELLIDO],TBLFECHAS[HASTA]),"")</f>
        <v/>
      </c>
      <c r="M636" s="58">
        <v>11000</v>
      </c>
      <c r="N636" s="60">
        <v>0</v>
      </c>
      <c r="O636" s="59">
        <v>334.4</v>
      </c>
      <c r="P636" s="59">
        <v>315.7</v>
      </c>
      <c r="Q636" s="59">
        <f>Tabla20[[#This Row],[sbruto]]-SUM(Tabla20[[#This Row],[ISR]:[AFP]])-Tabla20[[#This Row],[sneto]]</f>
        <v>8257.5399999999991</v>
      </c>
      <c r="R636" s="59">
        <v>2092.36</v>
      </c>
      <c r="S636" s="48" t="str">
        <f>_xlfn.XLOOKUP(Tabla20[[#This Row],[cedula]],TMODELO[Numero Documento],TMODELO[gen])</f>
        <v>M</v>
      </c>
      <c r="T636" s="49" t="str">
        <f>_xlfn.XLOOKUP(Tabla20[[#This Row],[cedula]],TMODELO[Numero Documento],TMODELO[Lugar Funciones Codigo])</f>
        <v>01.83.03.03</v>
      </c>
    </row>
    <row r="637" spans="1:20">
      <c r="A637" s="57" t="s">
        <v>3113</v>
      </c>
      <c r="B637" s="57" t="s">
        <v>3145</v>
      </c>
      <c r="C637" s="57" t="s">
        <v>3158</v>
      </c>
      <c r="D637" s="57" t="s">
        <v>2409</v>
      </c>
      <c r="E637" s="57" t="str">
        <f>_xlfn.XLOOKUP(Tabla20[[#This Row],[cedula]],TMODELO[Numero Documento],TMODELO[Empleado])</f>
        <v>GREGORY PAUL PEREZ MONTERO</v>
      </c>
      <c r="F637" s="57" t="s">
        <v>97</v>
      </c>
      <c r="G637" s="57" t="str">
        <f>_xlfn.XLOOKUP(Tabla20[[#This Row],[cedula]],TMODELO[Numero Documento],TMODELO[Lugar Funciones])</f>
        <v>DIRECCION NACIONAL DE PATRIMONIO MONUMENTAL</v>
      </c>
      <c r="H637" s="57" t="str">
        <f>_xlfn.XLOOKUP(Tabla20[[#This Row],[cedula]],TCARRERA[CEDULA],TCARRERA[CATEGORIA DEL SERVIDOR],"")</f>
        <v/>
      </c>
      <c r="I637" s="65"/>
      <c r="J637" s="41" t="str">
        <f>IF(Tabla20[[#This Row],[CARRERA]]&lt;&gt;"",Tabla20[[#This Row],[CARRERA]],IF(Tabla20[[#This Row],[Columna1]]&lt;&gt;"",Tabla20[[#This Row],[Columna1]],""))</f>
        <v/>
      </c>
      <c r="K637" s="55" t="str">
        <f>IF(Tabla20[[#This Row],[TIPO]]="Temporales",_xlfn.XLOOKUP(Tabla20[[#This Row],[NOMBRE Y APELLIDO]],TBLFECHAS[NOMBRE Y APELLIDO],TBLFECHAS[DESDE]),"")</f>
        <v/>
      </c>
      <c r="L637" s="55" t="str">
        <f>IF(Tabla20[[#This Row],[TIPO]]="Temporales",_xlfn.XLOOKUP(Tabla20[[#This Row],[NOMBRE Y APELLIDO]],TBLFECHAS[NOMBRE Y APELLIDO],TBLFECHAS[HASTA]),"")</f>
        <v/>
      </c>
      <c r="M637" s="58">
        <v>11000</v>
      </c>
      <c r="N637" s="60">
        <v>0</v>
      </c>
      <c r="O637" s="59">
        <v>334.4</v>
      </c>
      <c r="P637" s="59">
        <v>315.7</v>
      </c>
      <c r="Q637" s="59">
        <f>Tabla20[[#This Row],[sbruto]]-SUM(Tabla20[[#This Row],[ISR]:[AFP]])-Tabla20[[#This Row],[sneto]]</f>
        <v>8072.45</v>
      </c>
      <c r="R637" s="59">
        <v>2277.4499999999998</v>
      </c>
      <c r="S637" s="45" t="str">
        <f>_xlfn.XLOOKUP(Tabla20[[#This Row],[cedula]],TMODELO[Numero Documento],TMODELO[gen])</f>
        <v>M</v>
      </c>
      <c r="T637" s="49" t="str">
        <f>_xlfn.XLOOKUP(Tabla20[[#This Row],[cedula]],TMODELO[Numero Documento],TMODELO[Lugar Funciones Codigo])</f>
        <v>01.83.03.03</v>
      </c>
    </row>
    <row r="638" spans="1:20">
      <c r="A638" s="57" t="s">
        <v>3113</v>
      </c>
      <c r="B638" s="57" t="s">
        <v>3145</v>
      </c>
      <c r="C638" s="57" t="s">
        <v>3158</v>
      </c>
      <c r="D638" s="57" t="s">
        <v>2322</v>
      </c>
      <c r="E638" s="57" t="str">
        <f>_xlfn.XLOOKUP(Tabla20[[#This Row],[cedula]],TMODELO[Numero Documento],TMODELO[Empleado])</f>
        <v>AGUSTIN GERMAN ARIAS</v>
      </c>
      <c r="F638" s="57" t="s">
        <v>27</v>
      </c>
      <c r="G638" s="57" t="str">
        <f>_xlfn.XLOOKUP(Tabla20[[#This Row],[cedula]],TMODELO[Numero Documento],TMODELO[Lugar Funciones])</f>
        <v>DIRECCION NACIONAL DE PATRIMONIO MONUMENTAL</v>
      </c>
      <c r="H638" s="57" t="str">
        <f>_xlfn.XLOOKUP(Tabla20[[#This Row],[cedula]],TCARRERA[CEDULA],TCARRERA[CATEGORIA DEL SERVIDOR],"")</f>
        <v/>
      </c>
      <c r="I638" s="65"/>
      <c r="J638" s="41" t="str">
        <f>IF(Tabla20[[#This Row],[CARRERA]]&lt;&gt;"",Tabla20[[#This Row],[CARRERA]],IF(Tabla20[[#This Row],[Columna1]]&lt;&gt;"",Tabla20[[#This Row],[Columna1]],""))</f>
        <v/>
      </c>
      <c r="K638" s="55" t="str">
        <f>IF(Tabla20[[#This Row],[TIPO]]="Temporales",_xlfn.XLOOKUP(Tabla20[[#This Row],[NOMBRE Y APELLIDO]],TBLFECHAS[NOMBRE Y APELLIDO],TBLFECHAS[DESDE]),"")</f>
        <v/>
      </c>
      <c r="L638" s="55" t="str">
        <f>IF(Tabla20[[#This Row],[TIPO]]="Temporales",_xlfn.XLOOKUP(Tabla20[[#This Row],[NOMBRE Y APELLIDO]],TBLFECHAS[NOMBRE Y APELLIDO],TBLFECHAS[HASTA]),"")</f>
        <v/>
      </c>
      <c r="M638" s="58">
        <v>11000</v>
      </c>
      <c r="N638" s="63">
        <v>0</v>
      </c>
      <c r="O638" s="59">
        <v>334.4</v>
      </c>
      <c r="P638" s="59">
        <v>315.7</v>
      </c>
      <c r="Q638" s="59">
        <f>Tabla20[[#This Row],[sbruto]]-SUM(Tabla20[[#This Row],[ISR]:[AFP]])-Tabla20[[#This Row],[sneto]]</f>
        <v>25</v>
      </c>
      <c r="R638" s="59">
        <v>10324.9</v>
      </c>
      <c r="S638" s="45" t="str">
        <f>_xlfn.XLOOKUP(Tabla20[[#This Row],[cedula]],TMODELO[Numero Documento],TMODELO[gen])</f>
        <v>M</v>
      </c>
      <c r="T638" s="49" t="str">
        <f>_xlfn.XLOOKUP(Tabla20[[#This Row],[cedula]],TMODELO[Numero Documento],TMODELO[Lugar Funciones Codigo])</f>
        <v>01.83.03.03</v>
      </c>
    </row>
    <row r="639" spans="1:20">
      <c r="A639" s="57" t="s">
        <v>3113</v>
      </c>
      <c r="B639" s="57" t="s">
        <v>3145</v>
      </c>
      <c r="C639" s="57" t="s">
        <v>3158</v>
      </c>
      <c r="D639" s="57" t="s">
        <v>2397</v>
      </c>
      <c r="E639" s="57" t="str">
        <f>_xlfn.XLOOKUP(Tabla20[[#This Row],[cedula]],TMODELO[Numero Documento],TMODELO[Empleado])</f>
        <v>FRANCISCO GERMAN ASENCIO</v>
      </c>
      <c r="F639" s="57" t="s">
        <v>27</v>
      </c>
      <c r="G639" s="57" t="str">
        <f>_xlfn.XLOOKUP(Tabla20[[#This Row],[cedula]],TMODELO[Numero Documento],TMODELO[Lugar Funciones])</f>
        <v>DIRECCION NACIONAL DE PATRIMONIO MONUMENTAL</v>
      </c>
      <c r="H639" s="57" t="str">
        <f>_xlfn.XLOOKUP(Tabla20[[#This Row],[cedula]],TCARRERA[CEDULA],TCARRERA[CATEGORIA DEL SERVIDOR],"")</f>
        <v/>
      </c>
      <c r="I639" s="65"/>
      <c r="J639" s="41" t="str">
        <f>IF(Tabla20[[#This Row],[CARRERA]]&lt;&gt;"",Tabla20[[#This Row],[CARRERA]],IF(Tabla20[[#This Row],[Columna1]]&lt;&gt;"",Tabla20[[#This Row],[Columna1]],""))</f>
        <v/>
      </c>
      <c r="K639" s="55" t="str">
        <f>IF(Tabla20[[#This Row],[TIPO]]="Temporales",_xlfn.XLOOKUP(Tabla20[[#This Row],[NOMBRE Y APELLIDO]],TBLFECHAS[NOMBRE Y APELLIDO],TBLFECHAS[DESDE]),"")</f>
        <v/>
      </c>
      <c r="L639" s="55" t="str">
        <f>IF(Tabla20[[#This Row],[TIPO]]="Temporales",_xlfn.XLOOKUP(Tabla20[[#This Row],[NOMBRE Y APELLIDO]],TBLFECHAS[NOMBRE Y APELLIDO],TBLFECHAS[HASTA]),"")</f>
        <v/>
      </c>
      <c r="M639" s="58">
        <v>11000</v>
      </c>
      <c r="N639" s="61">
        <v>0</v>
      </c>
      <c r="O639" s="59">
        <v>334.4</v>
      </c>
      <c r="P639" s="59">
        <v>315.7</v>
      </c>
      <c r="Q639" s="59">
        <f>Tabla20[[#This Row],[sbruto]]-SUM(Tabla20[[#This Row],[ISR]:[AFP]])-Tabla20[[#This Row],[sneto]]</f>
        <v>25</v>
      </c>
      <c r="R639" s="59">
        <v>10324.9</v>
      </c>
      <c r="S639" s="45" t="str">
        <f>_xlfn.XLOOKUP(Tabla20[[#This Row],[cedula]],TMODELO[Numero Documento],TMODELO[gen])</f>
        <v>M</v>
      </c>
      <c r="T639" s="49" t="str">
        <f>_xlfn.XLOOKUP(Tabla20[[#This Row],[cedula]],TMODELO[Numero Documento],TMODELO[Lugar Funciones Codigo])</f>
        <v>01.83.03.03</v>
      </c>
    </row>
    <row r="640" spans="1:20">
      <c r="A640" s="57" t="s">
        <v>3113</v>
      </c>
      <c r="B640" s="57" t="s">
        <v>3145</v>
      </c>
      <c r="C640" s="57" t="s">
        <v>3158</v>
      </c>
      <c r="D640" s="57" t="s">
        <v>1489</v>
      </c>
      <c r="E640" s="57" t="str">
        <f>_xlfn.XLOOKUP(Tabla20[[#This Row],[cedula]],TMODELO[Numero Documento],TMODELO[Empleado])</f>
        <v>MIGUEL ASENCIO JIMENEZ</v>
      </c>
      <c r="F640" s="57" t="s">
        <v>27</v>
      </c>
      <c r="G640" s="57" t="str">
        <f>_xlfn.XLOOKUP(Tabla20[[#This Row],[cedula]],TMODELO[Numero Documento],TMODELO[Lugar Funciones])</f>
        <v>DIRECCION NACIONAL DE PATRIMONIO MONUMENTAL</v>
      </c>
      <c r="H640" s="57" t="str">
        <f>_xlfn.XLOOKUP(Tabla20[[#This Row],[cedula]],TCARRERA[CEDULA],TCARRERA[CATEGORIA DEL SERVIDOR],"")</f>
        <v>CARRERA ADMINISTRATIVA</v>
      </c>
      <c r="I640" s="65"/>
      <c r="J640" s="41" t="str">
        <f>IF(Tabla20[[#This Row],[CARRERA]]&lt;&gt;"",Tabla20[[#This Row],[CARRERA]],IF(Tabla20[[#This Row],[Columna1]]&lt;&gt;"",Tabla20[[#This Row],[Columna1]],""))</f>
        <v>CARRERA ADMINISTRATIVA</v>
      </c>
      <c r="K640" s="55" t="str">
        <f>IF(Tabla20[[#This Row],[TIPO]]="Temporales",_xlfn.XLOOKUP(Tabla20[[#This Row],[NOMBRE Y APELLIDO]],TBLFECHAS[NOMBRE Y APELLIDO],TBLFECHAS[DESDE]),"")</f>
        <v/>
      </c>
      <c r="L640" s="55" t="str">
        <f>IF(Tabla20[[#This Row],[TIPO]]="Temporales",_xlfn.XLOOKUP(Tabla20[[#This Row],[NOMBRE Y APELLIDO]],TBLFECHAS[NOMBRE Y APELLIDO],TBLFECHAS[HASTA]),"")</f>
        <v/>
      </c>
      <c r="M640" s="58">
        <v>11000</v>
      </c>
      <c r="N640" s="63">
        <v>0</v>
      </c>
      <c r="O640" s="59">
        <v>334.4</v>
      </c>
      <c r="P640" s="59">
        <v>315.7</v>
      </c>
      <c r="Q640" s="59">
        <f>Tabla20[[#This Row],[sbruto]]-SUM(Tabla20[[#This Row],[ISR]:[AFP]])-Tabla20[[#This Row],[sneto]]</f>
        <v>375</v>
      </c>
      <c r="R640" s="59">
        <v>9974.9</v>
      </c>
      <c r="S640" s="45" t="str">
        <f>_xlfn.XLOOKUP(Tabla20[[#This Row],[cedula]],TMODELO[Numero Documento],TMODELO[gen])</f>
        <v>M</v>
      </c>
      <c r="T640" s="49" t="str">
        <f>_xlfn.XLOOKUP(Tabla20[[#This Row],[cedula]],TMODELO[Numero Documento],TMODELO[Lugar Funciones Codigo])</f>
        <v>01.83.03.03</v>
      </c>
    </row>
    <row r="641" spans="1:20">
      <c r="A641" s="57" t="s">
        <v>3113</v>
      </c>
      <c r="B641" s="57" t="s">
        <v>3145</v>
      </c>
      <c r="C641" s="57" t="s">
        <v>3158</v>
      </c>
      <c r="D641" s="57" t="s">
        <v>2572</v>
      </c>
      <c r="E641" s="57" t="str">
        <f>_xlfn.XLOOKUP(Tabla20[[#This Row],[cedula]],TMODELO[Numero Documento],TMODELO[Empleado])</f>
        <v>YUDERKA ALTAGRACIA SALCEDO VASQUEZ</v>
      </c>
      <c r="F641" s="57" t="s">
        <v>8</v>
      </c>
      <c r="G641" s="57" t="str">
        <f>_xlfn.XLOOKUP(Tabla20[[#This Row],[cedula]],TMODELO[Numero Documento],TMODELO[Lugar Funciones])</f>
        <v>DIRECCION NACIONAL DE PATRIMONIO MONUMENTAL</v>
      </c>
      <c r="H641" s="57" t="str">
        <f>_xlfn.XLOOKUP(Tabla20[[#This Row],[cedula]],TCARRERA[CEDULA],TCARRERA[CATEGORIA DEL SERVIDOR],"")</f>
        <v/>
      </c>
      <c r="I641" s="65"/>
      <c r="J641" s="41" t="str">
        <f>IF(Tabla20[[#This Row],[CARRERA]]&lt;&gt;"",Tabla20[[#This Row],[CARRERA]],IF(Tabla20[[#This Row],[Columna1]]&lt;&gt;"",Tabla20[[#This Row],[Columna1]],""))</f>
        <v/>
      </c>
      <c r="K641" s="55" t="str">
        <f>IF(Tabla20[[#This Row],[TIPO]]="Temporales",_xlfn.XLOOKUP(Tabla20[[#This Row],[NOMBRE Y APELLIDO]],TBLFECHAS[NOMBRE Y APELLIDO],TBLFECHAS[DESDE]),"")</f>
        <v/>
      </c>
      <c r="L641" s="55" t="str">
        <f>IF(Tabla20[[#This Row],[TIPO]]="Temporales",_xlfn.XLOOKUP(Tabla20[[#This Row],[NOMBRE Y APELLIDO]],TBLFECHAS[NOMBRE Y APELLIDO],TBLFECHAS[HASTA]),"")</f>
        <v/>
      </c>
      <c r="M641" s="58">
        <v>11000</v>
      </c>
      <c r="N641" s="63">
        <v>0</v>
      </c>
      <c r="O641" s="59">
        <v>334.4</v>
      </c>
      <c r="P641" s="59">
        <v>315.7</v>
      </c>
      <c r="Q641" s="59">
        <f>Tabla20[[#This Row],[sbruto]]-SUM(Tabla20[[#This Row],[ISR]:[AFP]])-Tabla20[[#This Row],[sneto]]</f>
        <v>325</v>
      </c>
      <c r="R641" s="59">
        <v>10024.9</v>
      </c>
      <c r="S641" s="48" t="str">
        <f>_xlfn.XLOOKUP(Tabla20[[#This Row],[cedula]],TMODELO[Numero Documento],TMODELO[gen])</f>
        <v>F</v>
      </c>
      <c r="T641" s="49" t="str">
        <f>_xlfn.XLOOKUP(Tabla20[[#This Row],[cedula]],TMODELO[Numero Documento],TMODELO[Lugar Funciones Codigo])</f>
        <v>01.83.03.03</v>
      </c>
    </row>
    <row r="642" spans="1:20">
      <c r="A642" s="57" t="s">
        <v>3113</v>
      </c>
      <c r="B642" s="57" t="s">
        <v>3145</v>
      </c>
      <c r="C642" s="57" t="s">
        <v>3158</v>
      </c>
      <c r="D642" s="57" t="s">
        <v>2574</v>
      </c>
      <c r="E642" s="57" t="str">
        <f>_xlfn.XLOOKUP(Tabla20[[#This Row],[cedula]],TMODELO[Numero Documento],TMODELO[Empleado])</f>
        <v>YUNIOR MEJIA LOPEZ</v>
      </c>
      <c r="F642" s="57" t="s">
        <v>8</v>
      </c>
      <c r="G642" s="57" t="str">
        <f>_xlfn.XLOOKUP(Tabla20[[#This Row],[cedula]],TMODELO[Numero Documento],TMODELO[Lugar Funciones])</f>
        <v>DIRECCION NACIONAL DE PATRIMONIO MONUMENTAL</v>
      </c>
      <c r="H642" s="57" t="str">
        <f>_xlfn.XLOOKUP(Tabla20[[#This Row],[cedula]],TCARRERA[CEDULA],TCARRERA[CATEGORIA DEL SERVIDOR],"")</f>
        <v/>
      </c>
      <c r="I642" s="65"/>
      <c r="J642" s="41" t="str">
        <f>IF(Tabla20[[#This Row],[CARRERA]]&lt;&gt;"",Tabla20[[#This Row],[CARRERA]],IF(Tabla20[[#This Row],[Columna1]]&lt;&gt;"",Tabla20[[#This Row],[Columna1]],""))</f>
        <v/>
      </c>
      <c r="K642" s="55" t="str">
        <f>IF(Tabla20[[#This Row],[TIPO]]="Temporales",_xlfn.XLOOKUP(Tabla20[[#This Row],[NOMBRE Y APELLIDO]],TBLFECHAS[NOMBRE Y APELLIDO],TBLFECHAS[DESDE]),"")</f>
        <v/>
      </c>
      <c r="L642" s="55" t="str">
        <f>IF(Tabla20[[#This Row],[TIPO]]="Temporales",_xlfn.XLOOKUP(Tabla20[[#This Row],[NOMBRE Y APELLIDO]],TBLFECHAS[NOMBRE Y APELLIDO],TBLFECHAS[HASTA]),"")</f>
        <v/>
      </c>
      <c r="M642" s="58">
        <v>11000</v>
      </c>
      <c r="N642" s="61">
        <v>0</v>
      </c>
      <c r="O642" s="59">
        <v>334.4</v>
      </c>
      <c r="P642" s="59">
        <v>315.7</v>
      </c>
      <c r="Q642" s="59">
        <f>Tabla20[[#This Row],[sbruto]]-SUM(Tabla20[[#This Row],[ISR]:[AFP]])-Tabla20[[#This Row],[sneto]]</f>
        <v>25</v>
      </c>
      <c r="R642" s="59">
        <v>10324.9</v>
      </c>
      <c r="S642" s="45" t="str">
        <f>_xlfn.XLOOKUP(Tabla20[[#This Row],[cedula]],TMODELO[Numero Documento],TMODELO[gen])</f>
        <v>M</v>
      </c>
      <c r="T642" s="49" t="str">
        <f>_xlfn.XLOOKUP(Tabla20[[#This Row],[cedula]],TMODELO[Numero Documento],TMODELO[Lugar Funciones Codigo])</f>
        <v>01.83.03.03</v>
      </c>
    </row>
    <row r="643" spans="1:20">
      <c r="A643" s="57" t="s">
        <v>3113</v>
      </c>
      <c r="B643" s="57" t="s">
        <v>3145</v>
      </c>
      <c r="C643" s="57" t="s">
        <v>3158</v>
      </c>
      <c r="D643" s="57" t="s">
        <v>2443</v>
      </c>
      <c r="E643" s="57" t="str">
        <f>_xlfn.XLOOKUP(Tabla20[[#This Row],[cedula]],TMODELO[Numero Documento],TMODELO[Empleado])</f>
        <v>JOSE MANUEL VALDEZ</v>
      </c>
      <c r="F643" s="57" t="s">
        <v>27</v>
      </c>
      <c r="G643" s="57" t="str">
        <f>_xlfn.XLOOKUP(Tabla20[[#This Row],[cedula]],TMODELO[Numero Documento],TMODELO[Lugar Funciones])</f>
        <v>DIRECCION NACIONAL DE PATRIMONIO MONUMENTAL</v>
      </c>
      <c r="H643" s="57" t="str">
        <f>_xlfn.XLOOKUP(Tabla20[[#This Row],[cedula]],TCARRERA[CEDULA],TCARRERA[CATEGORIA DEL SERVIDOR],"")</f>
        <v/>
      </c>
      <c r="I643" s="65"/>
      <c r="J643" s="41" t="str">
        <f>IF(Tabla20[[#This Row],[CARRERA]]&lt;&gt;"",Tabla20[[#This Row],[CARRERA]],IF(Tabla20[[#This Row],[Columna1]]&lt;&gt;"",Tabla20[[#This Row],[Columna1]],""))</f>
        <v/>
      </c>
      <c r="K643" s="55" t="str">
        <f>IF(Tabla20[[#This Row],[TIPO]]="Temporales",_xlfn.XLOOKUP(Tabla20[[#This Row],[NOMBRE Y APELLIDO]],TBLFECHAS[NOMBRE Y APELLIDO],TBLFECHAS[DESDE]),"")</f>
        <v/>
      </c>
      <c r="L643" s="55" t="str">
        <f>IF(Tabla20[[#This Row],[TIPO]]="Temporales",_xlfn.XLOOKUP(Tabla20[[#This Row],[NOMBRE Y APELLIDO]],TBLFECHAS[NOMBRE Y APELLIDO],TBLFECHAS[HASTA]),"")</f>
        <v/>
      </c>
      <c r="M643" s="58">
        <v>11000</v>
      </c>
      <c r="N643" s="63">
        <v>0</v>
      </c>
      <c r="O643" s="59">
        <v>334.4</v>
      </c>
      <c r="P643" s="59">
        <v>315.7</v>
      </c>
      <c r="Q643" s="59">
        <f>Tabla20[[#This Row],[sbruto]]-SUM(Tabla20[[#This Row],[ISR]:[AFP]])-Tabla20[[#This Row],[sneto]]</f>
        <v>25</v>
      </c>
      <c r="R643" s="59">
        <v>10324.9</v>
      </c>
      <c r="S643" s="45" t="str">
        <f>_xlfn.XLOOKUP(Tabla20[[#This Row],[cedula]],TMODELO[Numero Documento],TMODELO[gen])</f>
        <v>M</v>
      </c>
      <c r="T643" s="49" t="str">
        <f>_xlfn.XLOOKUP(Tabla20[[#This Row],[cedula]],TMODELO[Numero Documento],TMODELO[Lugar Funciones Codigo])</f>
        <v>01.83.03.03</v>
      </c>
    </row>
    <row r="644" spans="1:20">
      <c r="A644" s="57" t="s">
        <v>3113</v>
      </c>
      <c r="B644" s="57" t="s">
        <v>3145</v>
      </c>
      <c r="C644" s="57" t="s">
        <v>3158</v>
      </c>
      <c r="D644" s="57" t="s">
        <v>2450</v>
      </c>
      <c r="E644" s="57" t="str">
        <f>_xlfn.XLOOKUP(Tabla20[[#This Row],[cedula]],TMODELO[Numero Documento],TMODELO[Empleado])</f>
        <v>JUAN CARLOS LORA</v>
      </c>
      <c r="F644" s="57" t="s">
        <v>27</v>
      </c>
      <c r="G644" s="57" t="str">
        <f>_xlfn.XLOOKUP(Tabla20[[#This Row],[cedula]],TMODELO[Numero Documento],TMODELO[Lugar Funciones])</f>
        <v>DIRECCION NACIONAL DE PATRIMONIO MONUMENTAL</v>
      </c>
      <c r="H644" s="57" t="str">
        <f>_xlfn.XLOOKUP(Tabla20[[#This Row],[cedula]],TCARRERA[CEDULA],TCARRERA[CATEGORIA DEL SERVIDOR],"")</f>
        <v/>
      </c>
      <c r="I644" s="65"/>
      <c r="J644" s="41" t="str">
        <f>IF(Tabla20[[#This Row],[CARRERA]]&lt;&gt;"",Tabla20[[#This Row],[CARRERA]],IF(Tabla20[[#This Row],[Columna1]]&lt;&gt;"",Tabla20[[#This Row],[Columna1]],""))</f>
        <v/>
      </c>
      <c r="K644" s="55" t="str">
        <f>IF(Tabla20[[#This Row],[TIPO]]="Temporales",_xlfn.XLOOKUP(Tabla20[[#This Row],[NOMBRE Y APELLIDO]],TBLFECHAS[NOMBRE Y APELLIDO],TBLFECHAS[DESDE]),"")</f>
        <v/>
      </c>
      <c r="L644" s="55" t="str">
        <f>IF(Tabla20[[#This Row],[TIPO]]="Temporales",_xlfn.XLOOKUP(Tabla20[[#This Row],[NOMBRE Y APELLIDO]],TBLFECHAS[NOMBRE Y APELLIDO],TBLFECHAS[HASTA]),"")</f>
        <v/>
      </c>
      <c r="M644" s="58">
        <v>11000</v>
      </c>
      <c r="N644" s="63">
        <v>0</v>
      </c>
      <c r="O644" s="59">
        <v>334.4</v>
      </c>
      <c r="P644" s="59">
        <v>315.7</v>
      </c>
      <c r="Q644" s="59">
        <f>Tabla20[[#This Row],[sbruto]]-SUM(Tabla20[[#This Row],[ISR]:[AFP]])-Tabla20[[#This Row],[sneto]]</f>
        <v>3268.8799999999992</v>
      </c>
      <c r="R644" s="59">
        <v>7081.02</v>
      </c>
      <c r="S644" s="45" t="str">
        <f>_xlfn.XLOOKUP(Tabla20[[#This Row],[cedula]],TMODELO[Numero Documento],TMODELO[gen])</f>
        <v>M</v>
      </c>
      <c r="T644" s="49" t="str">
        <f>_xlfn.XLOOKUP(Tabla20[[#This Row],[cedula]],TMODELO[Numero Documento],TMODELO[Lugar Funciones Codigo])</f>
        <v>01.83.03.03</v>
      </c>
    </row>
    <row r="645" spans="1:20">
      <c r="A645" s="57" t="s">
        <v>3113</v>
      </c>
      <c r="B645" s="57" t="s">
        <v>3145</v>
      </c>
      <c r="C645" s="57" t="s">
        <v>3158</v>
      </c>
      <c r="D645" s="57" t="s">
        <v>1453</v>
      </c>
      <c r="E645" s="57" t="str">
        <f>_xlfn.XLOOKUP(Tabla20[[#This Row],[cedula]],TMODELO[Numero Documento],TMODELO[Empleado])</f>
        <v>JESUS BIENVENIDO SANCHEZ DE LOS SANTOS</v>
      </c>
      <c r="F645" s="57" t="s">
        <v>27</v>
      </c>
      <c r="G645" s="57" t="str">
        <f>_xlfn.XLOOKUP(Tabla20[[#This Row],[cedula]],TMODELO[Numero Documento],TMODELO[Lugar Funciones])</f>
        <v>DIRECCION NACIONAL DE PATRIMONIO MONUMENTAL</v>
      </c>
      <c r="H645" s="57" t="str">
        <f>_xlfn.XLOOKUP(Tabla20[[#This Row],[cedula]],TCARRERA[CEDULA],TCARRERA[CATEGORIA DEL SERVIDOR],"")</f>
        <v>CARRERA ADMINISTRATIVA</v>
      </c>
      <c r="I645" s="65"/>
      <c r="J645" s="41" t="str">
        <f>IF(Tabla20[[#This Row],[CARRERA]]&lt;&gt;"",Tabla20[[#This Row],[CARRERA]],IF(Tabla20[[#This Row],[Columna1]]&lt;&gt;"",Tabla20[[#This Row],[Columna1]],""))</f>
        <v>CARRERA ADMINISTRATIVA</v>
      </c>
      <c r="K645" s="55" t="str">
        <f>IF(Tabla20[[#This Row],[TIPO]]="Temporales",_xlfn.XLOOKUP(Tabla20[[#This Row],[NOMBRE Y APELLIDO]],TBLFECHAS[NOMBRE Y APELLIDO],TBLFECHAS[DESDE]),"")</f>
        <v/>
      </c>
      <c r="L645" s="55" t="str">
        <f>IF(Tabla20[[#This Row],[TIPO]]="Temporales",_xlfn.XLOOKUP(Tabla20[[#This Row],[NOMBRE Y APELLIDO]],TBLFECHAS[NOMBRE Y APELLIDO],TBLFECHAS[HASTA]),"")</f>
        <v/>
      </c>
      <c r="M645" s="58">
        <v>10000</v>
      </c>
      <c r="N645" s="63">
        <v>0</v>
      </c>
      <c r="O645" s="59">
        <v>304</v>
      </c>
      <c r="P645" s="59">
        <v>287</v>
      </c>
      <c r="Q645" s="59">
        <f>Tabla20[[#This Row],[sbruto]]-SUM(Tabla20[[#This Row],[ISR]:[AFP]])-Tabla20[[#This Row],[sneto]]</f>
        <v>375</v>
      </c>
      <c r="R645" s="59">
        <v>9034</v>
      </c>
      <c r="S645" s="49" t="str">
        <f>_xlfn.XLOOKUP(Tabla20[[#This Row],[cedula]],TMODELO[Numero Documento],TMODELO[gen])</f>
        <v>M</v>
      </c>
      <c r="T645" s="49" t="str">
        <f>_xlfn.XLOOKUP(Tabla20[[#This Row],[cedula]],TMODELO[Numero Documento],TMODELO[Lugar Funciones Codigo])</f>
        <v>01.83.03.03</v>
      </c>
    </row>
    <row r="646" spans="1:20">
      <c r="A646" s="57" t="s">
        <v>3113</v>
      </c>
      <c r="B646" s="57" t="s">
        <v>3145</v>
      </c>
      <c r="C646" s="57" t="s">
        <v>3158</v>
      </c>
      <c r="D646" s="57" t="s">
        <v>2352</v>
      </c>
      <c r="E646" s="57" t="str">
        <f>_xlfn.XLOOKUP(Tabla20[[#This Row],[cedula]],TMODELO[Numero Documento],TMODELO[Empleado])</f>
        <v>CARLOS ENRIQUE ANDUJAR PERSINAL</v>
      </c>
      <c r="F646" s="57" t="s">
        <v>391</v>
      </c>
      <c r="G646" s="57" t="str">
        <f>_xlfn.XLOOKUP(Tabla20[[#This Row],[cedula]],TMODELO[Numero Documento],TMODELO[Lugar Funciones])</f>
        <v>DIRECCION GENERAL DE MUSEOS</v>
      </c>
      <c r="H646" s="57" t="str">
        <f>_xlfn.XLOOKUP(Tabla20[[#This Row],[cedula]],TCARRERA[CEDULA],TCARRERA[CATEGORIA DEL SERVIDOR],"")</f>
        <v/>
      </c>
      <c r="I646" s="65"/>
      <c r="J646" s="41" t="str">
        <f>IF(Tabla20[[#This Row],[CARRERA]]&lt;&gt;"",Tabla20[[#This Row],[CARRERA]],IF(Tabla20[[#This Row],[Columna1]]&lt;&gt;"",Tabla20[[#This Row],[Columna1]],""))</f>
        <v/>
      </c>
      <c r="K646" s="55" t="str">
        <f>IF(Tabla20[[#This Row],[TIPO]]="Temporales",_xlfn.XLOOKUP(Tabla20[[#This Row],[NOMBRE Y APELLIDO]],TBLFECHAS[NOMBRE Y APELLIDO],TBLFECHAS[DESDE]),"")</f>
        <v/>
      </c>
      <c r="L646" s="55" t="str">
        <f>IF(Tabla20[[#This Row],[TIPO]]="Temporales",_xlfn.XLOOKUP(Tabla20[[#This Row],[NOMBRE Y APELLIDO]],TBLFECHAS[NOMBRE Y APELLIDO],TBLFECHAS[HASTA]),"")</f>
        <v/>
      </c>
      <c r="M646" s="58">
        <v>150000</v>
      </c>
      <c r="N646" s="63">
        <v>23866.62</v>
      </c>
      <c r="O646" s="59">
        <v>4560</v>
      </c>
      <c r="P646" s="59">
        <v>4305</v>
      </c>
      <c r="Q646" s="59">
        <f>Tabla20[[#This Row],[sbruto]]-SUM(Tabla20[[#This Row],[ISR]:[AFP]])-Tabla20[[#This Row],[sneto]]</f>
        <v>1425</v>
      </c>
      <c r="R646" s="59">
        <v>115843.38</v>
      </c>
      <c r="S646" s="45" t="str">
        <f>_xlfn.XLOOKUP(Tabla20[[#This Row],[cedula]],TMODELO[Numero Documento],TMODELO[gen])</f>
        <v>M</v>
      </c>
      <c r="T646" s="49" t="str">
        <f>_xlfn.XLOOKUP(Tabla20[[#This Row],[cedula]],TMODELO[Numero Documento],TMODELO[Lugar Funciones Codigo])</f>
        <v>01.83.03.04</v>
      </c>
    </row>
    <row r="647" spans="1:20">
      <c r="A647" s="57" t="s">
        <v>3113</v>
      </c>
      <c r="B647" s="57" t="s">
        <v>3145</v>
      </c>
      <c r="C647" s="57" t="s">
        <v>3158</v>
      </c>
      <c r="D647" s="57" t="s">
        <v>2392</v>
      </c>
      <c r="E647" s="57" t="str">
        <f>_xlfn.XLOOKUP(Tabla20[[#This Row],[cedula]],TMODELO[Numero Documento],TMODELO[Empleado])</f>
        <v>FEDERICO ALFREDO MIGUEL DE JS FONDEUR NIVAR</v>
      </c>
      <c r="F647" s="57" t="s">
        <v>60</v>
      </c>
      <c r="G647" s="57" t="str">
        <f>_xlfn.XLOOKUP(Tabla20[[#This Row],[cedula]],TMODELO[Numero Documento],TMODELO[Lugar Funciones])</f>
        <v>DIRECCION GENERAL DE MUSEOS</v>
      </c>
      <c r="H647" s="57" t="str">
        <f>_xlfn.XLOOKUP(Tabla20[[#This Row],[cedula]],TCARRERA[CEDULA],TCARRERA[CATEGORIA DEL SERVIDOR],"")</f>
        <v/>
      </c>
      <c r="I647" s="65"/>
      <c r="J647" s="41" t="str">
        <f>IF(Tabla20[[#This Row],[CARRERA]]&lt;&gt;"",Tabla20[[#This Row],[CARRERA]],IF(Tabla20[[#This Row],[Columna1]]&lt;&gt;"",Tabla20[[#This Row],[Columna1]],""))</f>
        <v/>
      </c>
      <c r="K647" s="55" t="str">
        <f>IF(Tabla20[[#This Row],[TIPO]]="Temporales",_xlfn.XLOOKUP(Tabla20[[#This Row],[NOMBRE Y APELLIDO]],TBLFECHAS[NOMBRE Y APELLIDO],TBLFECHAS[DESDE]),"")</f>
        <v/>
      </c>
      <c r="L647" s="55" t="str">
        <f>IF(Tabla20[[#This Row],[TIPO]]="Temporales",_xlfn.XLOOKUP(Tabla20[[#This Row],[NOMBRE Y APELLIDO]],TBLFECHAS[NOMBRE Y APELLIDO],TBLFECHAS[HASTA]),"")</f>
        <v/>
      </c>
      <c r="M647" s="58">
        <v>150000</v>
      </c>
      <c r="N647" s="60">
        <v>23866.62</v>
      </c>
      <c r="O647" s="59">
        <v>4560</v>
      </c>
      <c r="P647" s="59">
        <v>4305</v>
      </c>
      <c r="Q647" s="59">
        <f>Tabla20[[#This Row],[sbruto]]-SUM(Tabla20[[#This Row],[ISR]:[AFP]])-Tabla20[[#This Row],[sneto]]</f>
        <v>25</v>
      </c>
      <c r="R647" s="59">
        <v>117243.38</v>
      </c>
      <c r="S647" s="45" t="str">
        <f>_xlfn.XLOOKUP(Tabla20[[#This Row],[cedula]],TMODELO[Numero Documento],TMODELO[gen])</f>
        <v>M</v>
      </c>
      <c r="T647" s="49" t="str">
        <f>_xlfn.XLOOKUP(Tabla20[[#This Row],[cedula]],TMODELO[Numero Documento],TMODELO[Lugar Funciones Codigo])</f>
        <v>01.83.03.04</v>
      </c>
    </row>
    <row r="648" spans="1:20">
      <c r="A648" s="57" t="s">
        <v>3113</v>
      </c>
      <c r="B648" s="57" t="s">
        <v>3145</v>
      </c>
      <c r="C648" s="57" t="s">
        <v>3158</v>
      </c>
      <c r="D648" s="57" t="s">
        <v>2476</v>
      </c>
      <c r="E648" s="57" t="str">
        <f>_xlfn.XLOOKUP(Tabla20[[#This Row],[cedula]],TMODELO[Numero Documento],TMODELO[Empleado])</f>
        <v>MANUEL AUGUSTO VARGAS PAYANO</v>
      </c>
      <c r="F648" s="57" t="s">
        <v>391</v>
      </c>
      <c r="G648" s="57" t="str">
        <f>_xlfn.XLOOKUP(Tabla20[[#This Row],[cedula]],TMODELO[Numero Documento],TMODELO[Lugar Funciones])</f>
        <v>DIRECCION GENERAL DE MUSEOS</v>
      </c>
      <c r="H648" s="57" t="str">
        <f>_xlfn.XLOOKUP(Tabla20[[#This Row],[cedula]],TCARRERA[CEDULA],TCARRERA[CATEGORIA DEL SERVIDOR],"")</f>
        <v/>
      </c>
      <c r="I648" s="65"/>
      <c r="J648" s="41" t="str">
        <f>IF(Tabla20[[#This Row],[CARRERA]]&lt;&gt;"",Tabla20[[#This Row],[CARRERA]],IF(Tabla20[[#This Row],[Columna1]]&lt;&gt;"",Tabla20[[#This Row],[Columna1]],""))</f>
        <v/>
      </c>
      <c r="K648" s="55" t="str">
        <f>IF(Tabla20[[#This Row],[TIPO]]="Temporales",_xlfn.XLOOKUP(Tabla20[[#This Row],[NOMBRE Y APELLIDO]],TBLFECHAS[NOMBRE Y APELLIDO],TBLFECHAS[DESDE]),"")</f>
        <v/>
      </c>
      <c r="L648" s="55" t="str">
        <f>IF(Tabla20[[#This Row],[TIPO]]="Temporales",_xlfn.XLOOKUP(Tabla20[[#This Row],[NOMBRE Y APELLIDO]],TBLFECHAS[NOMBRE Y APELLIDO],TBLFECHAS[HASTA]),"")</f>
        <v/>
      </c>
      <c r="M648" s="58">
        <v>150000</v>
      </c>
      <c r="N648" s="63">
        <v>23866.62</v>
      </c>
      <c r="O648" s="59">
        <v>4560</v>
      </c>
      <c r="P648" s="59">
        <v>4305</v>
      </c>
      <c r="Q648" s="59">
        <f>Tabla20[[#This Row],[sbruto]]-SUM(Tabla20[[#This Row],[ISR]:[AFP]])-Tabla20[[#This Row],[sneto]]</f>
        <v>425</v>
      </c>
      <c r="R648" s="59">
        <v>116843.38</v>
      </c>
      <c r="S648" s="45" t="str">
        <f>_xlfn.XLOOKUP(Tabla20[[#This Row],[cedula]],TMODELO[Numero Documento],TMODELO[gen])</f>
        <v>M</v>
      </c>
      <c r="T648" s="49" t="str">
        <f>_xlfn.XLOOKUP(Tabla20[[#This Row],[cedula]],TMODELO[Numero Documento],TMODELO[Lugar Funciones Codigo])</f>
        <v>01.83.03.04</v>
      </c>
    </row>
    <row r="649" spans="1:20">
      <c r="A649" s="57" t="s">
        <v>3113</v>
      </c>
      <c r="B649" s="57" t="s">
        <v>3145</v>
      </c>
      <c r="C649" s="57" t="s">
        <v>3158</v>
      </c>
      <c r="D649" s="57" t="s">
        <v>2457</v>
      </c>
      <c r="E649" s="57" t="str">
        <f>_xlfn.XLOOKUP(Tabla20[[#This Row],[cedula]],TMODELO[Numero Documento],TMODELO[Empleado])</f>
        <v>JUAN TOMAS MIGUEL GARCIA PEÑA</v>
      </c>
      <c r="F649" s="57" t="s">
        <v>60</v>
      </c>
      <c r="G649" s="57" t="str">
        <f>_xlfn.XLOOKUP(Tabla20[[#This Row],[cedula]],TMODELO[Numero Documento],TMODELO[Lugar Funciones])</f>
        <v>DIRECCION GENERAL DE MUSEOS</v>
      </c>
      <c r="H649" s="57" t="str">
        <f>_xlfn.XLOOKUP(Tabla20[[#This Row],[cedula]],TCARRERA[CEDULA],TCARRERA[CATEGORIA DEL SERVIDOR],"")</f>
        <v/>
      </c>
      <c r="I649" s="65"/>
      <c r="J649" s="41" t="str">
        <f>IF(Tabla20[[#This Row],[CARRERA]]&lt;&gt;"",Tabla20[[#This Row],[CARRERA]],IF(Tabla20[[#This Row],[Columna1]]&lt;&gt;"",Tabla20[[#This Row],[Columna1]],""))</f>
        <v/>
      </c>
      <c r="K649" s="55" t="str">
        <f>IF(Tabla20[[#This Row],[TIPO]]="Temporales",_xlfn.XLOOKUP(Tabla20[[#This Row],[NOMBRE Y APELLIDO]],TBLFECHAS[NOMBRE Y APELLIDO],TBLFECHAS[DESDE]),"")</f>
        <v/>
      </c>
      <c r="L649" s="55" t="str">
        <f>IF(Tabla20[[#This Row],[TIPO]]="Temporales",_xlfn.XLOOKUP(Tabla20[[#This Row],[NOMBRE Y APELLIDO]],TBLFECHAS[NOMBRE Y APELLIDO],TBLFECHAS[HASTA]),"")</f>
        <v/>
      </c>
      <c r="M649" s="58">
        <v>150000</v>
      </c>
      <c r="N649" s="63">
        <v>23866.62</v>
      </c>
      <c r="O649" s="59">
        <v>4560</v>
      </c>
      <c r="P649" s="59">
        <v>4305</v>
      </c>
      <c r="Q649" s="59">
        <f>Tabla20[[#This Row],[sbruto]]-SUM(Tabla20[[#This Row],[ISR]:[AFP]])-Tabla20[[#This Row],[sneto]]</f>
        <v>25</v>
      </c>
      <c r="R649" s="59">
        <v>117243.38</v>
      </c>
      <c r="S649" s="45" t="str">
        <f>_xlfn.XLOOKUP(Tabla20[[#This Row],[cedula]],TMODELO[Numero Documento],TMODELO[gen])</f>
        <v>M</v>
      </c>
      <c r="T649" s="49" t="str">
        <f>_xlfn.XLOOKUP(Tabla20[[#This Row],[cedula]],TMODELO[Numero Documento],TMODELO[Lugar Funciones Codigo])</f>
        <v>01.83.03.04</v>
      </c>
    </row>
    <row r="650" spans="1:20">
      <c r="A650" s="57" t="s">
        <v>3113</v>
      </c>
      <c r="B650" s="57" t="s">
        <v>3145</v>
      </c>
      <c r="C650" s="57" t="s">
        <v>3158</v>
      </c>
      <c r="D650" s="57" t="s">
        <v>2519</v>
      </c>
      <c r="E650" s="57" t="str">
        <f>_xlfn.XLOOKUP(Tabla20[[#This Row],[cedula]],TMODELO[Numero Documento],TMODELO[Empleado])</f>
        <v>RAYSA VALENTINA ASTACIO JIMENEZ DE SALCEDO</v>
      </c>
      <c r="F650" s="57" t="s">
        <v>60</v>
      </c>
      <c r="G650" s="57" t="str">
        <f>_xlfn.XLOOKUP(Tabla20[[#This Row],[cedula]],TMODELO[Numero Documento],TMODELO[Lugar Funciones])</f>
        <v>DIRECCION GENERAL DE MUSEOS</v>
      </c>
      <c r="H650" s="57" t="str">
        <f>_xlfn.XLOOKUP(Tabla20[[#This Row],[cedula]],TCARRERA[CEDULA],TCARRERA[CATEGORIA DEL SERVIDOR],"")</f>
        <v/>
      </c>
      <c r="I650" s="65"/>
      <c r="J650" s="41" t="str">
        <f>IF(Tabla20[[#This Row],[CARRERA]]&lt;&gt;"",Tabla20[[#This Row],[CARRERA]],IF(Tabla20[[#This Row],[Columna1]]&lt;&gt;"",Tabla20[[#This Row],[Columna1]],""))</f>
        <v/>
      </c>
      <c r="K650" s="55" t="str">
        <f>IF(Tabla20[[#This Row],[TIPO]]="Temporales",_xlfn.XLOOKUP(Tabla20[[#This Row],[NOMBRE Y APELLIDO]],TBLFECHAS[NOMBRE Y APELLIDO],TBLFECHAS[DESDE]),"")</f>
        <v/>
      </c>
      <c r="L650" s="55" t="str">
        <f>IF(Tabla20[[#This Row],[TIPO]]="Temporales",_xlfn.XLOOKUP(Tabla20[[#This Row],[NOMBRE Y APELLIDO]],TBLFECHAS[NOMBRE Y APELLIDO],TBLFECHAS[HASTA]),"")</f>
        <v/>
      </c>
      <c r="M650" s="58">
        <v>150000</v>
      </c>
      <c r="N650" s="63">
        <v>23866.62</v>
      </c>
      <c r="O650" s="59">
        <v>4560</v>
      </c>
      <c r="P650" s="59">
        <v>4305</v>
      </c>
      <c r="Q650" s="59">
        <f>Tabla20[[#This Row],[sbruto]]-SUM(Tabla20[[#This Row],[ISR]:[AFP]])-Tabla20[[#This Row],[sneto]]</f>
        <v>25</v>
      </c>
      <c r="R650" s="59">
        <v>117243.38</v>
      </c>
      <c r="S650" s="45" t="str">
        <f>_xlfn.XLOOKUP(Tabla20[[#This Row],[cedula]],TMODELO[Numero Documento],TMODELO[gen])</f>
        <v>F</v>
      </c>
      <c r="T650" s="49" t="str">
        <f>_xlfn.XLOOKUP(Tabla20[[#This Row],[cedula]],TMODELO[Numero Documento],TMODELO[Lugar Funciones Codigo])</f>
        <v>01.83.03.04</v>
      </c>
    </row>
    <row r="651" spans="1:20">
      <c r="A651" s="57" t="s">
        <v>3113</v>
      </c>
      <c r="B651" s="57" t="s">
        <v>3145</v>
      </c>
      <c r="C651" s="57" t="s">
        <v>3158</v>
      </c>
      <c r="D651" s="57" t="s">
        <v>2741</v>
      </c>
      <c r="E651" s="57" t="str">
        <f>_xlfn.XLOOKUP(Tabla20[[#This Row],[cedula]],TMODELO[Numero Documento],TMODELO[Empleado])</f>
        <v>ORLANDO FRANCISCO INOA BISONO</v>
      </c>
      <c r="F651" s="57" t="s">
        <v>60</v>
      </c>
      <c r="G651" s="57" t="str">
        <f>_xlfn.XLOOKUP(Tabla20[[#This Row],[cedula]],TMODELO[Numero Documento],TMODELO[Lugar Funciones])</f>
        <v>DIRECCION GENERAL DE MUSEOS</v>
      </c>
      <c r="H651" s="57" t="str">
        <f>_xlfn.XLOOKUP(Tabla20[[#This Row],[cedula]],TCARRERA[CEDULA],TCARRERA[CATEGORIA DEL SERVIDOR],"")</f>
        <v/>
      </c>
      <c r="I651" s="65"/>
      <c r="J651" s="50" t="str">
        <f>IF(Tabla20[[#This Row],[CARRERA]]&lt;&gt;"",Tabla20[[#This Row],[CARRERA]],IF(Tabla20[[#This Row],[Columna1]]&lt;&gt;"",Tabla20[[#This Row],[Columna1]],""))</f>
        <v/>
      </c>
      <c r="K651" s="54" t="str">
        <f>IF(Tabla20[[#This Row],[TIPO]]="Temporales",_xlfn.XLOOKUP(Tabla20[[#This Row],[NOMBRE Y APELLIDO]],TBLFECHAS[NOMBRE Y APELLIDO],TBLFECHAS[DESDE]),"")</f>
        <v/>
      </c>
      <c r="L651" s="54" t="str">
        <f>IF(Tabla20[[#This Row],[TIPO]]="Temporales",_xlfn.XLOOKUP(Tabla20[[#This Row],[NOMBRE Y APELLIDO]],TBLFECHAS[NOMBRE Y APELLIDO],TBLFECHAS[HASTA]),"")</f>
        <v/>
      </c>
      <c r="M651" s="58">
        <v>145000</v>
      </c>
      <c r="N651" s="60">
        <v>22690.49</v>
      </c>
      <c r="O651" s="59">
        <v>4408</v>
      </c>
      <c r="P651" s="59">
        <v>4161.5</v>
      </c>
      <c r="Q651" s="59">
        <f>Tabla20[[#This Row],[sbruto]]-SUM(Tabla20[[#This Row],[ISR]:[AFP]])-Tabla20[[#This Row],[sneto]]</f>
        <v>25</v>
      </c>
      <c r="R651" s="59">
        <v>113715.01</v>
      </c>
      <c r="S651" s="45" t="str">
        <f>_xlfn.XLOOKUP(Tabla20[[#This Row],[cedula]],TMODELO[Numero Documento],TMODELO[gen])</f>
        <v>M</v>
      </c>
      <c r="T651" s="49" t="str">
        <f>_xlfn.XLOOKUP(Tabla20[[#This Row],[cedula]],TMODELO[Numero Documento],TMODELO[Lugar Funciones Codigo])</f>
        <v>01.83.03.04</v>
      </c>
    </row>
    <row r="652" spans="1:20">
      <c r="A652" s="57" t="s">
        <v>3113</v>
      </c>
      <c r="B652" s="57" t="s">
        <v>3145</v>
      </c>
      <c r="C652" s="57" t="s">
        <v>3158</v>
      </c>
      <c r="D652" s="57" t="s">
        <v>2436</v>
      </c>
      <c r="E652" s="57" t="str">
        <f>_xlfn.XLOOKUP(Tabla20[[#This Row],[cedula]],TMODELO[Numero Documento],TMODELO[Empleado])</f>
        <v>JOSE GUILLERMO DE LA ALTAGRACI GUERRERO SANCHEZ</v>
      </c>
      <c r="F652" s="57" t="s">
        <v>60</v>
      </c>
      <c r="G652" s="57" t="str">
        <f>_xlfn.XLOOKUP(Tabla20[[#This Row],[cedula]],TMODELO[Numero Documento],TMODELO[Lugar Funciones])</f>
        <v>DIRECCION GENERAL DE MUSEOS</v>
      </c>
      <c r="H652" s="57" t="str">
        <f>_xlfn.XLOOKUP(Tabla20[[#This Row],[cedula]],TCARRERA[CEDULA],TCARRERA[CATEGORIA DEL SERVIDOR],"")</f>
        <v/>
      </c>
      <c r="I652" s="65"/>
      <c r="J652" s="50" t="str">
        <f>IF(Tabla20[[#This Row],[CARRERA]]&lt;&gt;"",Tabla20[[#This Row],[CARRERA]],IF(Tabla20[[#This Row],[Columna1]]&lt;&gt;"",Tabla20[[#This Row],[Columna1]],""))</f>
        <v/>
      </c>
      <c r="K652" s="54" t="str">
        <f>IF(Tabla20[[#This Row],[TIPO]]="Temporales",_xlfn.XLOOKUP(Tabla20[[#This Row],[NOMBRE Y APELLIDO]],TBLFECHAS[NOMBRE Y APELLIDO],TBLFECHAS[DESDE]),"")</f>
        <v/>
      </c>
      <c r="L652" s="54" t="str">
        <f>IF(Tabla20[[#This Row],[TIPO]]="Temporales",_xlfn.XLOOKUP(Tabla20[[#This Row],[NOMBRE Y APELLIDO]],TBLFECHAS[NOMBRE Y APELLIDO],TBLFECHAS[HASTA]),"")</f>
        <v/>
      </c>
      <c r="M652" s="58">
        <v>130000</v>
      </c>
      <c r="N652" s="60">
        <v>19162.12</v>
      </c>
      <c r="O652" s="59">
        <v>3952</v>
      </c>
      <c r="P652" s="59">
        <v>3731</v>
      </c>
      <c r="Q652" s="59">
        <f>Tabla20[[#This Row],[sbruto]]-SUM(Tabla20[[#This Row],[ISR]:[AFP]])-Tabla20[[#This Row],[sneto]]</f>
        <v>25</v>
      </c>
      <c r="R652" s="59">
        <v>103129.88</v>
      </c>
      <c r="S652" s="45" t="str">
        <f>_xlfn.XLOOKUP(Tabla20[[#This Row],[cedula]],TMODELO[Numero Documento],TMODELO[gen])</f>
        <v>M</v>
      </c>
      <c r="T652" s="49" t="str">
        <f>_xlfn.XLOOKUP(Tabla20[[#This Row],[cedula]],TMODELO[Numero Documento],TMODELO[Lugar Funciones Codigo])</f>
        <v>01.83.03.04</v>
      </c>
    </row>
    <row r="653" spans="1:20">
      <c r="A653" s="57" t="s">
        <v>3113</v>
      </c>
      <c r="B653" s="57" t="s">
        <v>3145</v>
      </c>
      <c r="C653" s="57" t="s">
        <v>3158</v>
      </c>
      <c r="D653" s="57" t="s">
        <v>2495</v>
      </c>
      <c r="E653" s="57" t="str">
        <f>_xlfn.XLOOKUP(Tabla20[[#This Row],[cedula]],TMODELO[Numero Documento],TMODELO[Empleado])</f>
        <v>MONICA ALEXANDRA GUTIERREZ FIALLO</v>
      </c>
      <c r="F653" s="57" t="s">
        <v>60</v>
      </c>
      <c r="G653" s="57" t="str">
        <f>_xlfn.XLOOKUP(Tabla20[[#This Row],[cedula]],TMODELO[Numero Documento],TMODELO[Lugar Funciones])</f>
        <v>DIRECCION GENERAL DE MUSEOS</v>
      </c>
      <c r="H653" s="57" t="str">
        <f>_xlfn.XLOOKUP(Tabla20[[#This Row],[cedula]],TCARRERA[CEDULA],TCARRERA[CATEGORIA DEL SERVIDOR],"")</f>
        <v/>
      </c>
      <c r="I653" s="65"/>
      <c r="J653" s="41" t="str">
        <f>IF(Tabla20[[#This Row],[CARRERA]]&lt;&gt;"",Tabla20[[#This Row],[CARRERA]],IF(Tabla20[[#This Row],[Columna1]]&lt;&gt;"",Tabla20[[#This Row],[Columna1]],""))</f>
        <v/>
      </c>
      <c r="K653" s="55" t="str">
        <f>IF(Tabla20[[#This Row],[TIPO]]="Temporales",_xlfn.XLOOKUP(Tabla20[[#This Row],[NOMBRE Y APELLIDO]],TBLFECHAS[NOMBRE Y APELLIDO],TBLFECHAS[DESDE]),"")</f>
        <v/>
      </c>
      <c r="L653" s="55" t="str">
        <f>IF(Tabla20[[#This Row],[TIPO]]="Temporales",_xlfn.XLOOKUP(Tabla20[[#This Row],[NOMBRE Y APELLIDO]],TBLFECHAS[NOMBRE Y APELLIDO],TBLFECHAS[HASTA]),"")</f>
        <v/>
      </c>
      <c r="M653" s="58">
        <v>115000</v>
      </c>
      <c r="N653" s="63">
        <v>15633.74</v>
      </c>
      <c r="O653" s="59">
        <v>3496</v>
      </c>
      <c r="P653" s="59">
        <v>3300.5</v>
      </c>
      <c r="Q653" s="59">
        <f>Tabla20[[#This Row],[sbruto]]-SUM(Tabla20[[#This Row],[ISR]:[AFP]])-Tabla20[[#This Row],[sneto]]</f>
        <v>425.00000000001455</v>
      </c>
      <c r="R653" s="59">
        <v>92144.76</v>
      </c>
      <c r="S653" s="45" t="str">
        <f>_xlfn.XLOOKUP(Tabla20[[#This Row],[cedula]],TMODELO[Numero Documento],TMODELO[gen])</f>
        <v>F</v>
      </c>
      <c r="T653" s="49" t="str">
        <f>_xlfn.XLOOKUP(Tabla20[[#This Row],[cedula]],TMODELO[Numero Documento],TMODELO[Lugar Funciones Codigo])</f>
        <v>01.83.03.04</v>
      </c>
    </row>
    <row r="654" spans="1:20">
      <c r="A654" s="57" t="s">
        <v>3113</v>
      </c>
      <c r="B654" s="57" t="s">
        <v>3145</v>
      </c>
      <c r="C654" s="57" t="s">
        <v>3158</v>
      </c>
      <c r="D654" s="57" t="s">
        <v>2360</v>
      </c>
      <c r="E654" s="57" t="str">
        <f>_xlfn.XLOOKUP(Tabla20[[#This Row],[cedula]],TMODELO[Numero Documento],TMODELO[Empleado])</f>
        <v>CHRISTIAN ANIBAL MARTINEZ VILLANUEVA</v>
      </c>
      <c r="F654" s="57" t="s">
        <v>783</v>
      </c>
      <c r="G654" s="57" t="str">
        <f>_xlfn.XLOOKUP(Tabla20[[#This Row],[cedula]],TMODELO[Numero Documento],TMODELO[Lugar Funciones])</f>
        <v>DIRECCION GENERAL DE MUSEOS</v>
      </c>
      <c r="H654" s="57" t="str">
        <f>_xlfn.XLOOKUP(Tabla20[[#This Row],[cedula]],TCARRERA[CEDULA],TCARRERA[CATEGORIA DEL SERVIDOR],"")</f>
        <v/>
      </c>
      <c r="I654" s="65"/>
      <c r="J654" s="41" t="str">
        <f>IF(Tabla20[[#This Row],[CARRERA]]&lt;&gt;"",Tabla20[[#This Row],[CARRERA]],IF(Tabla20[[#This Row],[Columna1]]&lt;&gt;"",Tabla20[[#This Row],[Columna1]],""))</f>
        <v/>
      </c>
      <c r="K654" s="55" t="str">
        <f>IF(Tabla20[[#This Row],[TIPO]]="Temporales",_xlfn.XLOOKUP(Tabla20[[#This Row],[NOMBRE Y APELLIDO]],TBLFECHAS[NOMBRE Y APELLIDO],TBLFECHAS[DESDE]),"")</f>
        <v/>
      </c>
      <c r="L654" s="55" t="str">
        <f>IF(Tabla20[[#This Row],[TIPO]]="Temporales",_xlfn.XLOOKUP(Tabla20[[#This Row],[NOMBRE Y APELLIDO]],TBLFECHAS[NOMBRE Y APELLIDO],TBLFECHAS[HASTA]),"")</f>
        <v/>
      </c>
      <c r="M654" s="58">
        <v>100000</v>
      </c>
      <c r="N654" s="60">
        <v>12105.37</v>
      </c>
      <c r="O654" s="59">
        <v>3040</v>
      </c>
      <c r="P654" s="59">
        <v>2870</v>
      </c>
      <c r="Q654" s="59">
        <f>Tabla20[[#This Row],[sbruto]]-SUM(Tabla20[[#This Row],[ISR]:[AFP]])-Tabla20[[#This Row],[sneto]]</f>
        <v>25</v>
      </c>
      <c r="R654" s="59">
        <v>81959.63</v>
      </c>
      <c r="S654" s="48" t="str">
        <f>_xlfn.XLOOKUP(Tabla20[[#This Row],[cedula]],TMODELO[Numero Documento],TMODELO[gen])</f>
        <v>M</v>
      </c>
      <c r="T654" s="49" t="str">
        <f>_xlfn.XLOOKUP(Tabla20[[#This Row],[cedula]],TMODELO[Numero Documento],TMODELO[Lugar Funciones Codigo])</f>
        <v>01.83.03.04</v>
      </c>
    </row>
    <row r="655" spans="1:20">
      <c r="A655" s="57" t="s">
        <v>3113</v>
      </c>
      <c r="B655" s="57" t="s">
        <v>3145</v>
      </c>
      <c r="C655" s="57" t="s">
        <v>3158</v>
      </c>
      <c r="D655" s="57" t="s">
        <v>1507</v>
      </c>
      <c r="E655" s="57" t="str">
        <f>_xlfn.XLOOKUP(Tabla20[[#This Row],[cedula]],TMODELO[Numero Documento],TMODELO[Empleado])</f>
        <v>RAQUEL ISABEL CEPEDA VENTURA</v>
      </c>
      <c r="F655" s="57" t="s">
        <v>132</v>
      </c>
      <c r="G655" s="57" t="str">
        <f>_xlfn.XLOOKUP(Tabla20[[#This Row],[cedula]],TMODELO[Numero Documento],TMODELO[Lugar Funciones])</f>
        <v>DIRECCION GENERAL DE MUSEOS</v>
      </c>
      <c r="H655" s="57" t="str">
        <f>_xlfn.XLOOKUP(Tabla20[[#This Row],[cedula]],TCARRERA[CEDULA],TCARRERA[CATEGORIA DEL SERVIDOR],"")</f>
        <v>CARRERA ADMINISTRATIVA</v>
      </c>
      <c r="I655" s="65"/>
      <c r="J655" s="50" t="str">
        <f>IF(Tabla20[[#This Row],[CARRERA]]&lt;&gt;"",Tabla20[[#This Row],[CARRERA]],IF(Tabla20[[#This Row],[Columna1]]&lt;&gt;"",Tabla20[[#This Row],[Columna1]],""))</f>
        <v>CARRERA ADMINISTRATIVA</v>
      </c>
      <c r="K655" s="54" t="str">
        <f>IF(Tabla20[[#This Row],[TIPO]]="Temporales",_xlfn.XLOOKUP(Tabla20[[#This Row],[NOMBRE Y APELLIDO]],TBLFECHAS[NOMBRE Y APELLIDO],TBLFECHAS[DESDE]),"")</f>
        <v/>
      </c>
      <c r="L655" s="54" t="str">
        <f>IF(Tabla20[[#This Row],[TIPO]]="Temporales",_xlfn.XLOOKUP(Tabla20[[#This Row],[NOMBRE Y APELLIDO]],TBLFECHAS[NOMBRE Y APELLIDO],TBLFECHAS[HASTA]),"")</f>
        <v/>
      </c>
      <c r="M655" s="58">
        <v>100000</v>
      </c>
      <c r="N655" s="59">
        <v>12105.37</v>
      </c>
      <c r="O655" s="59">
        <v>3040</v>
      </c>
      <c r="P655" s="59">
        <v>2870</v>
      </c>
      <c r="Q655" s="59">
        <f>Tabla20[[#This Row],[sbruto]]-SUM(Tabla20[[#This Row],[ISR]:[AFP]])-Tabla20[[#This Row],[sneto]]</f>
        <v>375</v>
      </c>
      <c r="R655" s="59">
        <v>81609.63</v>
      </c>
      <c r="S655" s="45" t="str">
        <f>_xlfn.XLOOKUP(Tabla20[[#This Row],[cedula]],TMODELO[Numero Documento],TMODELO[gen])</f>
        <v>F</v>
      </c>
      <c r="T655" s="49" t="str">
        <f>_xlfn.XLOOKUP(Tabla20[[#This Row],[cedula]],TMODELO[Numero Documento],TMODELO[Lugar Funciones Codigo])</f>
        <v>01.83.03.04</v>
      </c>
    </row>
    <row r="656" spans="1:20">
      <c r="A656" s="57" t="s">
        <v>3113</v>
      </c>
      <c r="B656" s="57" t="s">
        <v>3145</v>
      </c>
      <c r="C656" s="57" t="s">
        <v>3158</v>
      </c>
      <c r="D656" s="57" t="s">
        <v>2411</v>
      </c>
      <c r="E656" s="57" t="str">
        <f>_xlfn.XLOOKUP(Tabla20[[#This Row],[cedula]],TMODELO[Numero Documento],TMODELO[Empleado])</f>
        <v>HERNAN TEJEDA RODRIGUEZ</v>
      </c>
      <c r="F656" s="57" t="s">
        <v>445</v>
      </c>
      <c r="G656" s="57" t="str">
        <f>_xlfn.XLOOKUP(Tabla20[[#This Row],[cedula]],TMODELO[Numero Documento],TMODELO[Lugar Funciones])</f>
        <v>DIRECCION GENERAL DE MUSEOS</v>
      </c>
      <c r="H656" s="57" t="str">
        <f>_xlfn.XLOOKUP(Tabla20[[#This Row],[cedula]],TCARRERA[CEDULA],TCARRERA[CATEGORIA DEL SERVIDOR],"")</f>
        <v/>
      </c>
      <c r="I656" s="65"/>
      <c r="J656" s="41" t="str">
        <f>IF(Tabla20[[#This Row],[CARRERA]]&lt;&gt;"",Tabla20[[#This Row],[CARRERA]],IF(Tabla20[[#This Row],[Columna1]]&lt;&gt;"",Tabla20[[#This Row],[Columna1]],""))</f>
        <v/>
      </c>
      <c r="K656" s="55" t="str">
        <f>IF(Tabla20[[#This Row],[TIPO]]="Temporales",_xlfn.XLOOKUP(Tabla20[[#This Row],[NOMBRE Y APELLIDO]],TBLFECHAS[NOMBRE Y APELLIDO],TBLFECHAS[DESDE]),"")</f>
        <v/>
      </c>
      <c r="L656" s="55" t="str">
        <f>IF(Tabla20[[#This Row],[TIPO]]="Temporales",_xlfn.XLOOKUP(Tabla20[[#This Row],[NOMBRE Y APELLIDO]],TBLFECHAS[NOMBRE Y APELLIDO],TBLFECHAS[HASTA]),"")</f>
        <v/>
      </c>
      <c r="M656" s="58">
        <v>100000</v>
      </c>
      <c r="N656" s="59">
        <v>11767.84</v>
      </c>
      <c r="O656" s="59">
        <v>3040</v>
      </c>
      <c r="P656" s="59">
        <v>2870</v>
      </c>
      <c r="Q656" s="59">
        <f>Tabla20[[#This Row],[sbruto]]-SUM(Tabla20[[#This Row],[ISR]:[AFP]])-Tabla20[[#This Row],[sneto]]</f>
        <v>1425.1200000000099</v>
      </c>
      <c r="R656" s="59">
        <v>80897.039999999994</v>
      </c>
      <c r="S656" s="46" t="str">
        <f>_xlfn.XLOOKUP(Tabla20[[#This Row],[cedula]],TMODELO[Numero Documento],TMODELO[gen])</f>
        <v>M</v>
      </c>
      <c r="T656" s="49" t="str">
        <f>_xlfn.XLOOKUP(Tabla20[[#This Row],[cedula]],TMODELO[Numero Documento],TMODELO[Lugar Funciones Codigo])</f>
        <v>01.83.03.04</v>
      </c>
    </row>
    <row r="657" spans="1:20">
      <c r="A657" s="57" t="s">
        <v>3113</v>
      </c>
      <c r="B657" s="57" t="s">
        <v>3145</v>
      </c>
      <c r="C657" s="57" t="s">
        <v>3158</v>
      </c>
      <c r="D657" s="57" t="s">
        <v>1479</v>
      </c>
      <c r="E657" s="57" t="str">
        <f>_xlfn.XLOOKUP(Tabla20[[#This Row],[cedula]],TMODELO[Numero Documento],TMODELO[Empleado])</f>
        <v>MARIA MERCEDES BRITO FERNANDEZ DE FELIX</v>
      </c>
      <c r="F657" s="57" t="s">
        <v>518</v>
      </c>
      <c r="G657" s="57" t="str">
        <f>_xlfn.XLOOKUP(Tabla20[[#This Row],[cedula]],TMODELO[Numero Documento],TMODELO[Lugar Funciones])</f>
        <v>DIRECCION GENERAL DE MUSEOS</v>
      </c>
      <c r="H657" s="57" t="str">
        <f>_xlfn.XLOOKUP(Tabla20[[#This Row],[cedula]],TCARRERA[CEDULA],TCARRERA[CATEGORIA DEL SERVIDOR],"")</f>
        <v>CARRERA ADMINISTRATIVA</v>
      </c>
      <c r="I657" s="65"/>
      <c r="J657" s="41" t="str">
        <f>IF(Tabla20[[#This Row],[CARRERA]]&lt;&gt;"",Tabla20[[#This Row],[CARRERA]],IF(Tabla20[[#This Row],[Columna1]]&lt;&gt;"",Tabla20[[#This Row],[Columna1]],""))</f>
        <v>CARRERA ADMINISTRATIVA</v>
      </c>
      <c r="K657" s="55" t="str">
        <f>IF(Tabla20[[#This Row],[TIPO]]="Temporales",_xlfn.XLOOKUP(Tabla20[[#This Row],[NOMBRE Y APELLIDO]],TBLFECHAS[NOMBRE Y APELLIDO],TBLFECHAS[DESDE]),"")</f>
        <v/>
      </c>
      <c r="L657" s="55" t="str">
        <f>IF(Tabla20[[#This Row],[TIPO]]="Temporales",_xlfn.XLOOKUP(Tabla20[[#This Row],[NOMBRE Y APELLIDO]],TBLFECHAS[NOMBRE Y APELLIDO],TBLFECHAS[HASTA]),"")</f>
        <v/>
      </c>
      <c r="M657" s="58">
        <v>100000</v>
      </c>
      <c r="N657" s="63">
        <v>12105.37</v>
      </c>
      <c r="O657" s="59">
        <v>3040</v>
      </c>
      <c r="P657" s="59">
        <v>2870</v>
      </c>
      <c r="Q657" s="59">
        <f>Tabla20[[#This Row],[sbruto]]-SUM(Tabla20[[#This Row],[ISR]:[AFP]])-Tabla20[[#This Row],[sneto]]</f>
        <v>425</v>
      </c>
      <c r="R657" s="59">
        <v>81559.63</v>
      </c>
      <c r="S657" s="45" t="str">
        <f>_xlfn.XLOOKUP(Tabla20[[#This Row],[cedula]],TMODELO[Numero Documento],TMODELO[gen])</f>
        <v>F</v>
      </c>
      <c r="T657" s="49" t="str">
        <f>_xlfn.XLOOKUP(Tabla20[[#This Row],[cedula]],TMODELO[Numero Documento],TMODELO[Lugar Funciones Codigo])</f>
        <v>01.83.03.04</v>
      </c>
    </row>
    <row r="658" spans="1:20">
      <c r="A658" s="57" t="s">
        <v>3113</v>
      </c>
      <c r="B658" s="57" t="s">
        <v>3145</v>
      </c>
      <c r="C658" s="57" t="s">
        <v>3158</v>
      </c>
      <c r="D658" s="57" t="s">
        <v>2328</v>
      </c>
      <c r="E658" s="57" t="str">
        <f>_xlfn.XLOOKUP(Tabla20[[#This Row],[cedula]],TMODELO[Numero Documento],TMODELO[Empleado])</f>
        <v>AMABLE LOPEZ</v>
      </c>
      <c r="F658" s="57" t="s">
        <v>783</v>
      </c>
      <c r="G658" s="57" t="str">
        <f>_xlfn.XLOOKUP(Tabla20[[#This Row],[cedula]],TMODELO[Numero Documento],TMODELO[Lugar Funciones])</f>
        <v>DIRECCION GENERAL DE MUSEOS</v>
      </c>
      <c r="H658" s="57" t="str">
        <f>_xlfn.XLOOKUP(Tabla20[[#This Row],[cedula]],TCARRERA[CEDULA],TCARRERA[CATEGORIA DEL SERVIDOR],"")</f>
        <v/>
      </c>
      <c r="I658" s="65"/>
      <c r="J658" s="50" t="str">
        <f>IF(Tabla20[[#This Row],[CARRERA]]&lt;&gt;"",Tabla20[[#This Row],[CARRERA]],IF(Tabla20[[#This Row],[Columna1]]&lt;&gt;"",Tabla20[[#This Row],[Columna1]],""))</f>
        <v/>
      </c>
      <c r="K658" s="54" t="str">
        <f>IF(Tabla20[[#This Row],[TIPO]]="Temporales",_xlfn.XLOOKUP(Tabla20[[#This Row],[NOMBRE Y APELLIDO]],TBLFECHAS[NOMBRE Y APELLIDO],TBLFECHAS[DESDE]),"")</f>
        <v/>
      </c>
      <c r="L658" s="54" t="str">
        <f>IF(Tabla20[[#This Row],[TIPO]]="Temporales",_xlfn.XLOOKUP(Tabla20[[#This Row],[NOMBRE Y APELLIDO]],TBLFECHAS[NOMBRE Y APELLIDO],TBLFECHAS[HASTA]),"")</f>
        <v/>
      </c>
      <c r="M658" s="58">
        <v>90000</v>
      </c>
      <c r="N658" s="60">
        <v>9753.1200000000008</v>
      </c>
      <c r="O658" s="59">
        <v>2736</v>
      </c>
      <c r="P658" s="59">
        <v>2583</v>
      </c>
      <c r="Q658" s="59">
        <f>Tabla20[[#This Row],[sbruto]]-SUM(Tabla20[[#This Row],[ISR]:[AFP]])-Tabla20[[#This Row],[sneto]]</f>
        <v>75</v>
      </c>
      <c r="R658" s="59">
        <v>74852.88</v>
      </c>
      <c r="S658" s="45" t="str">
        <f>_xlfn.XLOOKUP(Tabla20[[#This Row],[cedula]],TMODELO[Numero Documento],TMODELO[gen])</f>
        <v>M</v>
      </c>
      <c r="T658" s="49" t="str">
        <f>_xlfn.XLOOKUP(Tabla20[[#This Row],[cedula]],TMODELO[Numero Documento],TMODELO[Lugar Funciones Codigo])</f>
        <v>01.83.03.04</v>
      </c>
    </row>
    <row r="659" spans="1:20">
      <c r="A659" s="57" t="s">
        <v>3113</v>
      </c>
      <c r="B659" s="57" t="s">
        <v>3145</v>
      </c>
      <c r="C659" s="57" t="s">
        <v>3158</v>
      </c>
      <c r="D659" s="57" t="s">
        <v>1485</v>
      </c>
      <c r="E659" s="57" t="str">
        <f>_xlfn.XLOOKUP(Tabla20[[#This Row],[cedula]],TMODELO[Numero Documento],TMODELO[Empleado])</f>
        <v>MERCEDES CEPEDA PAULINO</v>
      </c>
      <c r="F659" s="57" t="s">
        <v>309</v>
      </c>
      <c r="G659" s="57" t="str">
        <f>_xlfn.XLOOKUP(Tabla20[[#This Row],[cedula]],TMODELO[Numero Documento],TMODELO[Lugar Funciones])</f>
        <v>DIRECCION GENERAL DE MUSEOS</v>
      </c>
      <c r="H659" s="57" t="str">
        <f>_xlfn.XLOOKUP(Tabla20[[#This Row],[cedula]],TCARRERA[CEDULA],TCARRERA[CATEGORIA DEL SERVIDOR],"")</f>
        <v>CARRERA ADMINISTRATIVA</v>
      </c>
      <c r="I659" s="65"/>
      <c r="J659" s="41" t="str">
        <f>IF(Tabla20[[#This Row],[CARRERA]]&lt;&gt;"",Tabla20[[#This Row],[CARRERA]],IF(Tabla20[[#This Row],[Columna1]]&lt;&gt;"",Tabla20[[#This Row],[Columna1]],""))</f>
        <v>CARRERA ADMINISTRATIVA</v>
      </c>
      <c r="K659" s="55" t="str">
        <f>IF(Tabla20[[#This Row],[TIPO]]="Temporales",_xlfn.XLOOKUP(Tabla20[[#This Row],[NOMBRE Y APELLIDO]],TBLFECHAS[NOMBRE Y APELLIDO],TBLFECHAS[DESDE]),"")</f>
        <v/>
      </c>
      <c r="L659" s="55" t="str">
        <f>IF(Tabla20[[#This Row],[TIPO]]="Temporales",_xlfn.XLOOKUP(Tabla20[[#This Row],[NOMBRE Y APELLIDO]],TBLFECHAS[NOMBRE Y APELLIDO],TBLFECHAS[HASTA]),"")</f>
        <v/>
      </c>
      <c r="M659" s="58">
        <v>90000</v>
      </c>
      <c r="N659" s="60">
        <v>9753.1200000000008</v>
      </c>
      <c r="O659" s="59">
        <v>2736</v>
      </c>
      <c r="P659" s="59">
        <v>2583</v>
      </c>
      <c r="Q659" s="59">
        <f>Tabla20[[#This Row],[sbruto]]-SUM(Tabla20[[#This Row],[ISR]:[AFP]])-Tabla20[[#This Row],[sneto]]</f>
        <v>375</v>
      </c>
      <c r="R659" s="59">
        <v>74552.88</v>
      </c>
      <c r="S659" s="45" t="str">
        <f>_xlfn.XLOOKUP(Tabla20[[#This Row],[cedula]],TMODELO[Numero Documento],TMODELO[gen])</f>
        <v>M</v>
      </c>
      <c r="T659" s="49" t="str">
        <f>_xlfn.XLOOKUP(Tabla20[[#This Row],[cedula]],TMODELO[Numero Documento],TMODELO[Lugar Funciones Codigo])</f>
        <v>01.83.03.04</v>
      </c>
    </row>
    <row r="660" spans="1:20">
      <c r="A660" s="57" t="s">
        <v>3113</v>
      </c>
      <c r="B660" s="57" t="s">
        <v>3145</v>
      </c>
      <c r="C660" s="57" t="s">
        <v>3158</v>
      </c>
      <c r="D660" s="57" t="s">
        <v>1432</v>
      </c>
      <c r="E660" s="57" t="str">
        <f>_xlfn.XLOOKUP(Tabla20[[#This Row],[cedula]],TMODELO[Numero Documento],TMODELO[Empleado])</f>
        <v>DIOMMY FRANCISCA A PEREZ DURAN</v>
      </c>
      <c r="F660" s="57" t="s">
        <v>144</v>
      </c>
      <c r="G660" s="57" t="str">
        <f>_xlfn.XLOOKUP(Tabla20[[#This Row],[cedula]],TMODELO[Numero Documento],TMODELO[Lugar Funciones])</f>
        <v>DIRECCION GENERAL DE MUSEOS</v>
      </c>
      <c r="H660" s="57" t="str">
        <f>_xlfn.XLOOKUP(Tabla20[[#This Row],[cedula]],TCARRERA[CEDULA],TCARRERA[CATEGORIA DEL SERVIDOR],"")</f>
        <v>CARRERA ADMINISTRATIVA</v>
      </c>
      <c r="I660" s="65"/>
      <c r="J660" s="41" t="str">
        <f>IF(Tabla20[[#This Row],[CARRERA]]&lt;&gt;"",Tabla20[[#This Row],[CARRERA]],IF(Tabla20[[#This Row],[Columna1]]&lt;&gt;"",Tabla20[[#This Row],[Columna1]],""))</f>
        <v>CARRERA ADMINISTRATIVA</v>
      </c>
      <c r="K660" s="55" t="str">
        <f>IF(Tabla20[[#This Row],[TIPO]]="Temporales",_xlfn.XLOOKUP(Tabla20[[#This Row],[NOMBRE Y APELLIDO]],TBLFECHAS[NOMBRE Y APELLIDO],TBLFECHAS[DESDE]),"")</f>
        <v/>
      </c>
      <c r="L660" s="55" t="str">
        <f>IF(Tabla20[[#This Row],[TIPO]]="Temporales",_xlfn.XLOOKUP(Tabla20[[#This Row],[NOMBRE Y APELLIDO]],TBLFECHAS[NOMBRE Y APELLIDO],TBLFECHAS[HASTA]),"")</f>
        <v/>
      </c>
      <c r="M660" s="58">
        <v>65000</v>
      </c>
      <c r="N660" s="59">
        <v>3887.53</v>
      </c>
      <c r="O660" s="59">
        <v>1976</v>
      </c>
      <c r="P660" s="59">
        <v>1865.5</v>
      </c>
      <c r="Q660" s="59">
        <f>Tabla20[[#This Row],[sbruto]]-SUM(Tabla20[[#This Row],[ISR]:[AFP]])-Tabla20[[#This Row],[sneto]]</f>
        <v>2775.239999999998</v>
      </c>
      <c r="R660" s="59">
        <v>54495.73</v>
      </c>
      <c r="S660" s="46" t="str">
        <f>_xlfn.XLOOKUP(Tabla20[[#This Row],[cedula]],TMODELO[Numero Documento],TMODELO[gen])</f>
        <v>F</v>
      </c>
      <c r="T660" s="49" t="str">
        <f>_xlfn.XLOOKUP(Tabla20[[#This Row],[cedula]],TMODELO[Numero Documento],TMODELO[Lugar Funciones Codigo])</f>
        <v>01.83.03.04</v>
      </c>
    </row>
    <row r="661" spans="1:20">
      <c r="A661" s="57" t="s">
        <v>3113</v>
      </c>
      <c r="B661" s="57" t="s">
        <v>3145</v>
      </c>
      <c r="C661" s="57" t="s">
        <v>3158</v>
      </c>
      <c r="D661" s="57" t="s">
        <v>2506</v>
      </c>
      <c r="E661" s="57" t="str">
        <f>_xlfn.XLOOKUP(Tabla20[[#This Row],[cedula]],TMODELO[Numero Documento],TMODELO[Empleado])</f>
        <v>PAMELA NUÑEZ PEREZ DE FELIZ</v>
      </c>
      <c r="F661" s="57" t="s">
        <v>265</v>
      </c>
      <c r="G661" s="57" t="str">
        <f>_xlfn.XLOOKUP(Tabla20[[#This Row],[cedula]],TMODELO[Numero Documento],TMODELO[Lugar Funciones])</f>
        <v>DIRECCION GENERAL DE MUSEOS</v>
      </c>
      <c r="H661" s="57" t="str">
        <f>_xlfn.XLOOKUP(Tabla20[[#This Row],[cedula]],TCARRERA[CEDULA],TCARRERA[CATEGORIA DEL SERVIDOR],"")</f>
        <v/>
      </c>
      <c r="I661" s="65"/>
      <c r="J661" s="41" t="str">
        <f>IF(Tabla20[[#This Row],[CARRERA]]&lt;&gt;"",Tabla20[[#This Row],[CARRERA]],IF(Tabla20[[#This Row],[Columna1]]&lt;&gt;"",Tabla20[[#This Row],[Columna1]],""))</f>
        <v/>
      </c>
      <c r="K661" s="55" t="str">
        <f>IF(Tabla20[[#This Row],[TIPO]]="Temporales",_xlfn.XLOOKUP(Tabla20[[#This Row],[NOMBRE Y APELLIDO]],TBLFECHAS[NOMBRE Y APELLIDO],TBLFECHAS[DESDE]),"")</f>
        <v/>
      </c>
      <c r="L661" s="55" t="str">
        <f>IF(Tabla20[[#This Row],[TIPO]]="Temporales",_xlfn.XLOOKUP(Tabla20[[#This Row],[NOMBRE Y APELLIDO]],TBLFECHAS[NOMBRE Y APELLIDO],TBLFECHAS[HASTA]),"")</f>
        <v/>
      </c>
      <c r="M661" s="58">
        <v>65000</v>
      </c>
      <c r="N661" s="60">
        <v>4427.58</v>
      </c>
      <c r="O661" s="59">
        <v>1976</v>
      </c>
      <c r="P661" s="59">
        <v>1865.5</v>
      </c>
      <c r="Q661" s="59">
        <f>Tabla20[[#This Row],[sbruto]]-SUM(Tabla20[[#This Row],[ISR]:[AFP]])-Tabla20[[#This Row],[sneto]]</f>
        <v>1225</v>
      </c>
      <c r="R661" s="59">
        <v>55505.919999999998</v>
      </c>
      <c r="S661" s="45" t="str">
        <f>_xlfn.XLOOKUP(Tabla20[[#This Row],[cedula]],TMODELO[Numero Documento],TMODELO[gen])</f>
        <v>F</v>
      </c>
      <c r="T661" s="49" t="str">
        <f>_xlfn.XLOOKUP(Tabla20[[#This Row],[cedula]],TMODELO[Numero Documento],TMODELO[Lugar Funciones Codigo])</f>
        <v>01.83.03.04</v>
      </c>
    </row>
    <row r="662" spans="1:20">
      <c r="A662" s="57" t="s">
        <v>3113</v>
      </c>
      <c r="B662" s="57" t="s">
        <v>3145</v>
      </c>
      <c r="C662" s="57" t="s">
        <v>3158</v>
      </c>
      <c r="D662" s="57" t="s">
        <v>2412</v>
      </c>
      <c r="E662" s="57" t="str">
        <f>_xlfn.XLOOKUP(Tabla20[[#This Row],[cedula]],TMODELO[Numero Documento],TMODELO[Empleado])</f>
        <v>INGRID ROSANNA GONZALEZ MARTINEZ</v>
      </c>
      <c r="F662" s="57" t="s">
        <v>245</v>
      </c>
      <c r="G662" s="57" t="str">
        <f>_xlfn.XLOOKUP(Tabla20[[#This Row],[cedula]],TMODELO[Numero Documento],TMODELO[Lugar Funciones])</f>
        <v>DIRECCION GENERAL DE MUSEOS</v>
      </c>
      <c r="H662" s="57" t="str">
        <f>_xlfn.XLOOKUP(Tabla20[[#This Row],[cedula]],TCARRERA[CEDULA],TCARRERA[CATEGORIA DEL SERVIDOR],"")</f>
        <v/>
      </c>
      <c r="I662" s="65"/>
      <c r="J662" s="41" t="str">
        <f>IF(Tabla20[[#This Row],[CARRERA]]&lt;&gt;"",Tabla20[[#This Row],[CARRERA]],IF(Tabla20[[#This Row],[Columna1]]&lt;&gt;"",Tabla20[[#This Row],[Columna1]],""))</f>
        <v/>
      </c>
      <c r="K662" s="55" t="str">
        <f>IF(Tabla20[[#This Row],[TIPO]]="Temporales",_xlfn.XLOOKUP(Tabla20[[#This Row],[NOMBRE Y APELLIDO]],TBLFECHAS[NOMBRE Y APELLIDO],TBLFECHAS[DESDE]),"")</f>
        <v/>
      </c>
      <c r="L662" s="55" t="str">
        <f>IF(Tabla20[[#This Row],[TIPO]]="Temporales",_xlfn.XLOOKUP(Tabla20[[#This Row],[NOMBRE Y APELLIDO]],TBLFECHAS[NOMBRE Y APELLIDO],TBLFECHAS[HASTA]),"")</f>
        <v/>
      </c>
      <c r="M662" s="58">
        <v>60000</v>
      </c>
      <c r="N662" s="63">
        <v>3216.65</v>
      </c>
      <c r="O662" s="59">
        <v>1824</v>
      </c>
      <c r="P662" s="59">
        <v>1722</v>
      </c>
      <c r="Q662" s="59">
        <f>Tabla20[[#This Row],[sbruto]]-SUM(Tabla20[[#This Row],[ISR]:[AFP]])-Tabla20[[#This Row],[sneto]]</f>
        <v>4117.1199999999953</v>
      </c>
      <c r="R662" s="59">
        <v>49120.23</v>
      </c>
      <c r="S662" s="45" t="str">
        <f>_xlfn.XLOOKUP(Tabla20[[#This Row],[cedula]],TMODELO[Numero Documento],TMODELO[gen])</f>
        <v>F</v>
      </c>
      <c r="T662" s="49" t="str">
        <f>_xlfn.XLOOKUP(Tabla20[[#This Row],[cedula]],TMODELO[Numero Documento],TMODELO[Lugar Funciones Codigo])</f>
        <v>01.83.03.04</v>
      </c>
    </row>
    <row r="663" spans="1:20">
      <c r="A663" s="57" t="s">
        <v>3113</v>
      </c>
      <c r="B663" s="57" t="s">
        <v>3145</v>
      </c>
      <c r="C663" s="57" t="s">
        <v>3158</v>
      </c>
      <c r="D663" s="57" t="s">
        <v>2430</v>
      </c>
      <c r="E663" s="57" t="str">
        <f>_xlfn.XLOOKUP(Tabla20[[#This Row],[cedula]],TMODELO[Numero Documento],TMODELO[Empleado])</f>
        <v>JOSE BENJAMIN GUZMAN RODRIGUEZ</v>
      </c>
      <c r="F663" s="57" t="s">
        <v>1105</v>
      </c>
      <c r="G663" s="57" t="str">
        <f>_xlfn.XLOOKUP(Tabla20[[#This Row],[cedula]],TMODELO[Numero Documento],TMODELO[Lugar Funciones])</f>
        <v>DIRECCION GENERAL DE MUSEOS</v>
      </c>
      <c r="H663" s="57" t="str">
        <f>_xlfn.XLOOKUP(Tabla20[[#This Row],[cedula]],TCARRERA[CEDULA],TCARRERA[CATEGORIA DEL SERVIDOR],"")</f>
        <v/>
      </c>
      <c r="I663" s="65"/>
      <c r="J663" s="41" t="str">
        <f>IF(Tabla20[[#This Row],[CARRERA]]&lt;&gt;"",Tabla20[[#This Row],[CARRERA]],IF(Tabla20[[#This Row],[Columna1]]&lt;&gt;"",Tabla20[[#This Row],[Columna1]],""))</f>
        <v/>
      </c>
      <c r="K663" s="55" t="str">
        <f>IF(Tabla20[[#This Row],[TIPO]]="Temporales",_xlfn.XLOOKUP(Tabla20[[#This Row],[NOMBRE Y APELLIDO]],TBLFECHAS[NOMBRE Y APELLIDO],TBLFECHAS[DESDE]),"")</f>
        <v/>
      </c>
      <c r="L663" s="55" t="str">
        <f>IF(Tabla20[[#This Row],[TIPO]]="Temporales",_xlfn.XLOOKUP(Tabla20[[#This Row],[NOMBRE Y APELLIDO]],TBLFECHAS[NOMBRE Y APELLIDO],TBLFECHAS[HASTA]),"")</f>
        <v/>
      </c>
      <c r="M663" s="58">
        <v>60000</v>
      </c>
      <c r="N663" s="63">
        <v>3486.68</v>
      </c>
      <c r="O663" s="59">
        <v>1824</v>
      </c>
      <c r="P663" s="59">
        <v>1722</v>
      </c>
      <c r="Q663" s="59">
        <f>Tabla20[[#This Row],[sbruto]]-SUM(Tabla20[[#This Row],[ISR]:[AFP]])-Tabla20[[#This Row],[sneto]]</f>
        <v>25</v>
      </c>
      <c r="R663" s="59">
        <v>52942.32</v>
      </c>
      <c r="S663" s="45" t="str">
        <f>_xlfn.XLOOKUP(Tabla20[[#This Row],[cedula]],TMODELO[Numero Documento],TMODELO[gen])</f>
        <v>M</v>
      </c>
      <c r="T663" s="49" t="str">
        <f>_xlfn.XLOOKUP(Tabla20[[#This Row],[cedula]],TMODELO[Numero Documento],TMODELO[Lugar Funciones Codigo])</f>
        <v>01.83.03.04</v>
      </c>
    </row>
    <row r="664" spans="1:20">
      <c r="A664" s="57" t="s">
        <v>3113</v>
      </c>
      <c r="B664" s="57" t="s">
        <v>3145</v>
      </c>
      <c r="C664" s="57" t="s">
        <v>3158</v>
      </c>
      <c r="D664" s="57" t="s">
        <v>2526</v>
      </c>
      <c r="E664" s="57" t="str">
        <f>_xlfn.XLOOKUP(Tabla20[[#This Row],[cedula]],TMODELO[Numero Documento],TMODELO[Empleado])</f>
        <v>ROCIO DEL ALBA SANCHEZ MINAYA</v>
      </c>
      <c r="F664" s="57" t="s">
        <v>10</v>
      </c>
      <c r="G664" s="57" t="str">
        <f>_xlfn.XLOOKUP(Tabla20[[#This Row],[cedula]],TMODELO[Numero Documento],TMODELO[Lugar Funciones])</f>
        <v>DIRECCION GENERAL DE MUSEOS</v>
      </c>
      <c r="H664" s="57" t="str">
        <f>_xlfn.XLOOKUP(Tabla20[[#This Row],[cedula]],TCARRERA[CEDULA],TCARRERA[CATEGORIA DEL SERVIDOR],"")</f>
        <v/>
      </c>
      <c r="I664" s="65"/>
      <c r="J664" s="41" t="str">
        <f>IF(Tabla20[[#This Row],[CARRERA]]&lt;&gt;"",Tabla20[[#This Row],[CARRERA]],IF(Tabla20[[#This Row],[Columna1]]&lt;&gt;"",Tabla20[[#This Row],[Columna1]],""))</f>
        <v/>
      </c>
      <c r="K664" s="55" t="str">
        <f>IF(Tabla20[[#This Row],[TIPO]]="Temporales",_xlfn.XLOOKUP(Tabla20[[#This Row],[NOMBRE Y APELLIDO]],TBLFECHAS[NOMBRE Y APELLIDO],TBLFECHAS[DESDE]),"")</f>
        <v/>
      </c>
      <c r="L664" s="55" t="str">
        <f>IF(Tabla20[[#This Row],[TIPO]]="Temporales",_xlfn.XLOOKUP(Tabla20[[#This Row],[NOMBRE Y APELLIDO]],TBLFECHAS[NOMBRE Y APELLIDO],TBLFECHAS[HASTA]),"")</f>
        <v/>
      </c>
      <c r="M664" s="58">
        <v>60000</v>
      </c>
      <c r="N664" s="60">
        <v>3216.65</v>
      </c>
      <c r="O664" s="59">
        <v>1824</v>
      </c>
      <c r="P664" s="59">
        <v>1722</v>
      </c>
      <c r="Q664" s="59">
        <f>Tabla20[[#This Row],[sbruto]]-SUM(Tabla20[[#This Row],[ISR]:[AFP]])-Tabla20[[#This Row],[sneto]]</f>
        <v>15890.489999999998</v>
      </c>
      <c r="R664" s="59">
        <v>37346.86</v>
      </c>
      <c r="S664" s="45" t="str">
        <f>_xlfn.XLOOKUP(Tabla20[[#This Row],[cedula]],TMODELO[Numero Documento],TMODELO[gen])</f>
        <v>F</v>
      </c>
      <c r="T664" s="49" t="str">
        <f>_xlfn.XLOOKUP(Tabla20[[#This Row],[cedula]],TMODELO[Numero Documento],TMODELO[Lugar Funciones Codigo])</f>
        <v>01.83.03.04</v>
      </c>
    </row>
    <row r="665" spans="1:20">
      <c r="A665" s="57" t="s">
        <v>3113</v>
      </c>
      <c r="B665" s="57" t="s">
        <v>3145</v>
      </c>
      <c r="C665" s="57" t="s">
        <v>3158</v>
      </c>
      <c r="D665" s="57" t="s">
        <v>1419</v>
      </c>
      <c r="E665" s="57" t="str">
        <f>_xlfn.XLOOKUP(Tabla20[[#This Row],[cedula]],TMODELO[Numero Documento],TMODELO[Empleado])</f>
        <v>BETZAIDA ELAUDYS YMAYA CARELA</v>
      </c>
      <c r="F665" s="57" t="s">
        <v>1758</v>
      </c>
      <c r="G665" s="57" t="str">
        <f>_xlfn.XLOOKUP(Tabla20[[#This Row],[cedula]],TMODELO[Numero Documento],TMODELO[Lugar Funciones])</f>
        <v>DIRECCION GENERAL DE MUSEOS</v>
      </c>
      <c r="H665" s="57" t="str">
        <f>_xlfn.XLOOKUP(Tabla20[[#This Row],[cedula]],TCARRERA[CEDULA],TCARRERA[CATEGORIA DEL SERVIDOR],"")</f>
        <v>CARRERA ADMINISTRATIVA</v>
      </c>
      <c r="I665" s="65"/>
      <c r="J665" s="41" t="str">
        <f>IF(Tabla20[[#This Row],[CARRERA]]&lt;&gt;"",Tabla20[[#This Row],[CARRERA]],IF(Tabla20[[#This Row],[Columna1]]&lt;&gt;"",Tabla20[[#This Row],[Columna1]],""))</f>
        <v>CARRERA ADMINISTRATIVA</v>
      </c>
      <c r="K665" s="55" t="str">
        <f>IF(Tabla20[[#This Row],[TIPO]]="Temporales",_xlfn.XLOOKUP(Tabla20[[#This Row],[NOMBRE Y APELLIDO]],TBLFECHAS[NOMBRE Y APELLIDO],TBLFECHAS[DESDE]),"")</f>
        <v/>
      </c>
      <c r="L665" s="55" t="str">
        <f>IF(Tabla20[[#This Row],[TIPO]]="Temporales",_xlfn.XLOOKUP(Tabla20[[#This Row],[NOMBRE Y APELLIDO]],TBLFECHAS[NOMBRE Y APELLIDO],TBLFECHAS[HASTA]),"")</f>
        <v/>
      </c>
      <c r="M665" s="58">
        <v>60000</v>
      </c>
      <c r="N665" s="63">
        <v>3486.68</v>
      </c>
      <c r="O665" s="59">
        <v>1824</v>
      </c>
      <c r="P665" s="59">
        <v>1722</v>
      </c>
      <c r="Q665" s="59">
        <f>Tabla20[[#This Row],[sbruto]]-SUM(Tabla20[[#This Row],[ISR]:[AFP]])-Tabla20[[#This Row],[sneto]]</f>
        <v>32979.69</v>
      </c>
      <c r="R665" s="59">
        <v>19987.63</v>
      </c>
      <c r="S665" s="45" t="str">
        <f>_xlfn.XLOOKUP(Tabla20[[#This Row],[cedula]],TMODELO[Numero Documento],TMODELO[gen])</f>
        <v>F</v>
      </c>
      <c r="T665" s="49" t="str">
        <f>_xlfn.XLOOKUP(Tabla20[[#This Row],[cedula]],TMODELO[Numero Documento],TMODELO[Lugar Funciones Codigo])</f>
        <v>01.83.03.04</v>
      </c>
    </row>
    <row r="666" spans="1:20">
      <c r="A666" s="57" t="s">
        <v>3113</v>
      </c>
      <c r="B666" s="57" t="s">
        <v>3145</v>
      </c>
      <c r="C666" s="57" t="s">
        <v>3158</v>
      </c>
      <c r="D666" s="57" t="s">
        <v>2321</v>
      </c>
      <c r="E666" s="57" t="str">
        <f>_xlfn.XLOOKUP(Tabla20[[#This Row],[cedula]],TMODELO[Numero Documento],TMODELO[Empleado])</f>
        <v>AGUEDA ELIZABETH DEMORIZI RODRIGUEZ</v>
      </c>
      <c r="F666" s="57" t="s">
        <v>199</v>
      </c>
      <c r="G666" s="57" t="str">
        <f>_xlfn.XLOOKUP(Tabla20[[#This Row],[cedula]],TMODELO[Numero Documento],TMODELO[Lugar Funciones])</f>
        <v>DIRECCION GENERAL DE MUSEOS</v>
      </c>
      <c r="H666" s="57" t="str">
        <f>_xlfn.XLOOKUP(Tabla20[[#This Row],[cedula]],TCARRERA[CEDULA],TCARRERA[CATEGORIA DEL SERVIDOR],"")</f>
        <v/>
      </c>
      <c r="I666" s="65"/>
      <c r="J666" s="41" t="str">
        <f>IF(Tabla20[[#This Row],[CARRERA]]&lt;&gt;"",Tabla20[[#This Row],[CARRERA]],IF(Tabla20[[#This Row],[Columna1]]&lt;&gt;"",Tabla20[[#This Row],[Columna1]],""))</f>
        <v/>
      </c>
      <c r="K666" s="55" t="str">
        <f>IF(Tabla20[[#This Row],[TIPO]]="Temporales",_xlfn.XLOOKUP(Tabla20[[#This Row],[NOMBRE Y APELLIDO]],TBLFECHAS[NOMBRE Y APELLIDO],TBLFECHAS[DESDE]),"")</f>
        <v/>
      </c>
      <c r="L666" s="55" t="str">
        <f>IF(Tabla20[[#This Row],[TIPO]]="Temporales",_xlfn.XLOOKUP(Tabla20[[#This Row],[NOMBRE Y APELLIDO]],TBLFECHAS[NOMBRE Y APELLIDO],TBLFECHAS[HASTA]),"")</f>
        <v/>
      </c>
      <c r="M666" s="58">
        <v>55000</v>
      </c>
      <c r="N666" s="63">
        <v>2357.16</v>
      </c>
      <c r="O666" s="59">
        <v>1672</v>
      </c>
      <c r="P666" s="59">
        <v>1578.5</v>
      </c>
      <c r="Q666" s="59">
        <f>Tabla20[[#This Row],[sbruto]]-SUM(Tabla20[[#This Row],[ISR]:[AFP]])-Tabla20[[#This Row],[sneto]]</f>
        <v>18608.519999999997</v>
      </c>
      <c r="R666" s="59">
        <v>30783.82</v>
      </c>
      <c r="S666" s="45" t="str">
        <f>_xlfn.XLOOKUP(Tabla20[[#This Row],[cedula]],TMODELO[Numero Documento],TMODELO[gen])</f>
        <v>F</v>
      </c>
      <c r="T666" s="49" t="str">
        <f>_xlfn.XLOOKUP(Tabla20[[#This Row],[cedula]],TMODELO[Numero Documento],TMODELO[Lugar Funciones Codigo])</f>
        <v>01.83.03.04</v>
      </c>
    </row>
    <row r="667" spans="1:20">
      <c r="A667" s="57" t="s">
        <v>3113</v>
      </c>
      <c r="B667" s="57" t="s">
        <v>3145</v>
      </c>
      <c r="C667" s="57" t="s">
        <v>3158</v>
      </c>
      <c r="D667" s="57" t="s">
        <v>1481</v>
      </c>
      <c r="E667" s="57" t="str">
        <f>_xlfn.XLOOKUP(Tabla20[[#This Row],[cedula]],TMODELO[Numero Documento],TMODELO[Empleado])</f>
        <v>MARIANA ESTRELLITA BACHA HALL</v>
      </c>
      <c r="F667" s="57" t="s">
        <v>180</v>
      </c>
      <c r="G667" s="57" t="str">
        <f>_xlfn.XLOOKUP(Tabla20[[#This Row],[cedula]],TMODELO[Numero Documento],TMODELO[Lugar Funciones])</f>
        <v>DIRECCION GENERAL DE MUSEOS</v>
      </c>
      <c r="H667" s="57" t="str">
        <f>_xlfn.XLOOKUP(Tabla20[[#This Row],[cedula]],TCARRERA[CEDULA],TCARRERA[CATEGORIA DEL SERVIDOR],"")</f>
        <v>CARRERA ADMINISTRATIVA</v>
      </c>
      <c r="I667" s="65"/>
      <c r="J667" s="41" t="str">
        <f>IF(Tabla20[[#This Row],[CARRERA]]&lt;&gt;"",Tabla20[[#This Row],[CARRERA]],IF(Tabla20[[#This Row],[Columna1]]&lt;&gt;"",Tabla20[[#This Row],[Columna1]],""))</f>
        <v>CARRERA ADMINISTRATIVA</v>
      </c>
      <c r="K667" s="55" t="str">
        <f>IF(Tabla20[[#This Row],[TIPO]]="Temporales",_xlfn.XLOOKUP(Tabla20[[#This Row],[NOMBRE Y APELLIDO]],TBLFECHAS[NOMBRE Y APELLIDO],TBLFECHAS[DESDE]),"")</f>
        <v/>
      </c>
      <c r="L667" s="55" t="str">
        <f>IF(Tabla20[[#This Row],[TIPO]]="Temporales",_xlfn.XLOOKUP(Tabla20[[#This Row],[NOMBRE Y APELLIDO]],TBLFECHAS[NOMBRE Y APELLIDO],TBLFECHAS[HASTA]),"")</f>
        <v/>
      </c>
      <c r="M667" s="58">
        <v>50000</v>
      </c>
      <c r="N667" s="63">
        <v>1651.48</v>
      </c>
      <c r="O667" s="59">
        <v>1520</v>
      </c>
      <c r="P667" s="59">
        <v>1435</v>
      </c>
      <c r="Q667" s="59">
        <f>Tabla20[[#This Row],[sbruto]]-SUM(Tabla20[[#This Row],[ISR]:[AFP]])-Tabla20[[#This Row],[sneto]]</f>
        <v>19345.120000000003</v>
      </c>
      <c r="R667" s="59">
        <v>26048.400000000001</v>
      </c>
      <c r="S667" s="45" t="str">
        <f>_xlfn.XLOOKUP(Tabla20[[#This Row],[cedula]],TMODELO[Numero Documento],TMODELO[gen])</f>
        <v>F</v>
      </c>
      <c r="T667" s="49" t="str">
        <f>_xlfn.XLOOKUP(Tabla20[[#This Row],[cedula]],TMODELO[Numero Documento],TMODELO[Lugar Funciones Codigo])</f>
        <v>01.83.03.04</v>
      </c>
    </row>
    <row r="668" spans="1:20">
      <c r="A668" s="57" t="s">
        <v>3113</v>
      </c>
      <c r="B668" s="57" t="s">
        <v>3145</v>
      </c>
      <c r="C668" s="57" t="s">
        <v>3158</v>
      </c>
      <c r="D668" s="57" t="s">
        <v>2509</v>
      </c>
      <c r="E668" s="57" t="str">
        <f>_xlfn.XLOOKUP(Tabla20[[#This Row],[cedula]],TMODELO[Numero Documento],TMODELO[Empleado])</f>
        <v>PETRONILA DEL CARMEN STERK GERMOSEN</v>
      </c>
      <c r="F668" s="57" t="s">
        <v>1108</v>
      </c>
      <c r="G668" s="57" t="str">
        <f>_xlfn.XLOOKUP(Tabla20[[#This Row],[cedula]],TMODELO[Numero Documento],TMODELO[Lugar Funciones])</f>
        <v>DIRECCION GENERAL DE MUSEOS</v>
      </c>
      <c r="H668" s="57" t="str">
        <f>_xlfn.XLOOKUP(Tabla20[[#This Row],[cedula]],TCARRERA[CEDULA],TCARRERA[CATEGORIA DEL SERVIDOR],"")</f>
        <v/>
      </c>
      <c r="I668" s="65"/>
      <c r="J668" s="50" t="str">
        <f>IF(Tabla20[[#This Row],[CARRERA]]&lt;&gt;"",Tabla20[[#This Row],[CARRERA]],IF(Tabla20[[#This Row],[Columna1]]&lt;&gt;"",Tabla20[[#This Row],[Columna1]],""))</f>
        <v/>
      </c>
      <c r="K668" s="54" t="str">
        <f>IF(Tabla20[[#This Row],[TIPO]]="Temporales",_xlfn.XLOOKUP(Tabla20[[#This Row],[NOMBRE Y APELLIDO]],TBLFECHAS[NOMBRE Y APELLIDO],TBLFECHAS[DESDE]),"")</f>
        <v/>
      </c>
      <c r="L668" s="54" t="str">
        <f>IF(Tabla20[[#This Row],[TIPO]]="Temporales",_xlfn.XLOOKUP(Tabla20[[#This Row],[NOMBRE Y APELLIDO]],TBLFECHAS[NOMBRE Y APELLIDO],TBLFECHAS[HASTA]),"")</f>
        <v/>
      </c>
      <c r="M668" s="58">
        <v>50000</v>
      </c>
      <c r="N668" s="60">
        <v>1651.48</v>
      </c>
      <c r="O668" s="59">
        <v>1520</v>
      </c>
      <c r="P668" s="59">
        <v>1435</v>
      </c>
      <c r="Q668" s="59">
        <f>Tabla20[[#This Row],[sbruto]]-SUM(Tabla20[[#This Row],[ISR]:[AFP]])-Tabla20[[#This Row],[sneto]]</f>
        <v>1375.1200000000026</v>
      </c>
      <c r="R668" s="59">
        <v>44018.400000000001</v>
      </c>
      <c r="S668" s="45" t="str">
        <f>_xlfn.XLOOKUP(Tabla20[[#This Row],[cedula]],TMODELO[Numero Documento],TMODELO[gen])</f>
        <v>F</v>
      </c>
      <c r="T668" s="49" t="str">
        <f>_xlfn.XLOOKUP(Tabla20[[#This Row],[cedula]],TMODELO[Numero Documento],TMODELO[Lugar Funciones Codigo])</f>
        <v>01.83.03.04</v>
      </c>
    </row>
    <row r="669" spans="1:20">
      <c r="A669" s="57" t="s">
        <v>3113</v>
      </c>
      <c r="B669" s="57" t="s">
        <v>3145</v>
      </c>
      <c r="C669" s="57" t="s">
        <v>3158</v>
      </c>
      <c r="D669" s="57" t="s">
        <v>1499</v>
      </c>
      <c r="E669" s="57" t="str">
        <f>_xlfn.XLOOKUP(Tabla20[[#This Row],[cedula]],TMODELO[Numero Documento],TMODELO[Empleado])</f>
        <v>PAULA ESPERANZA CARIDAD UREÑA PANTALEON</v>
      </c>
      <c r="F669" s="57" t="s">
        <v>498</v>
      </c>
      <c r="G669" s="57" t="str">
        <f>_xlfn.XLOOKUP(Tabla20[[#This Row],[cedula]],TMODELO[Numero Documento],TMODELO[Lugar Funciones])</f>
        <v>DIRECCION GENERAL DE MUSEOS</v>
      </c>
      <c r="H669" s="57" t="str">
        <f>_xlfn.XLOOKUP(Tabla20[[#This Row],[cedula]],TCARRERA[CEDULA],TCARRERA[CATEGORIA DEL SERVIDOR],"")</f>
        <v>CARRERA ADMINISTRATIVA</v>
      </c>
      <c r="I669" s="65"/>
      <c r="J669" s="50" t="str">
        <f>IF(Tabla20[[#This Row],[CARRERA]]&lt;&gt;"",Tabla20[[#This Row],[CARRERA]],IF(Tabla20[[#This Row],[Columna1]]&lt;&gt;"",Tabla20[[#This Row],[Columna1]],""))</f>
        <v>CARRERA ADMINISTRATIVA</v>
      </c>
      <c r="K669" s="54" t="str">
        <f>IF(Tabla20[[#This Row],[TIPO]]="Temporales",_xlfn.XLOOKUP(Tabla20[[#This Row],[NOMBRE Y APELLIDO]],TBLFECHAS[NOMBRE Y APELLIDO],TBLFECHAS[DESDE]),"")</f>
        <v/>
      </c>
      <c r="L669" s="54" t="str">
        <f>IF(Tabla20[[#This Row],[TIPO]]="Temporales",_xlfn.XLOOKUP(Tabla20[[#This Row],[NOMBRE Y APELLIDO]],TBLFECHAS[NOMBRE Y APELLIDO],TBLFECHAS[HASTA]),"")</f>
        <v/>
      </c>
      <c r="M669" s="58">
        <v>50000</v>
      </c>
      <c r="N669" s="60">
        <v>1448.96</v>
      </c>
      <c r="O669" s="59">
        <v>1520</v>
      </c>
      <c r="P669" s="59">
        <v>1435</v>
      </c>
      <c r="Q669" s="59">
        <f>Tabla20[[#This Row],[sbruto]]-SUM(Tabla20[[#This Row],[ISR]:[AFP]])-Tabla20[[#This Row],[sneto]]</f>
        <v>4371.239999999998</v>
      </c>
      <c r="R669" s="59">
        <v>41224.800000000003</v>
      </c>
      <c r="S669" s="45" t="str">
        <f>_xlfn.XLOOKUP(Tabla20[[#This Row],[cedula]],TMODELO[Numero Documento],TMODELO[gen])</f>
        <v>F</v>
      </c>
      <c r="T669" s="49" t="str">
        <f>_xlfn.XLOOKUP(Tabla20[[#This Row],[cedula]],TMODELO[Numero Documento],TMODELO[Lugar Funciones Codigo])</f>
        <v>01.83.03.04</v>
      </c>
    </row>
    <row r="670" spans="1:20">
      <c r="A670" s="57" t="s">
        <v>3113</v>
      </c>
      <c r="B670" s="57" t="s">
        <v>3145</v>
      </c>
      <c r="C670" s="57" t="s">
        <v>3158</v>
      </c>
      <c r="D670" s="57" t="s">
        <v>2335</v>
      </c>
      <c r="E670" s="57" t="str">
        <f>_xlfn.XLOOKUP(Tabla20[[#This Row],[cedula]],TMODELO[Numero Documento],TMODELO[Empleado])</f>
        <v>ANGEL GUILLERMO TIBURCIO CASTILLO</v>
      </c>
      <c r="F670" s="57" t="s">
        <v>1103</v>
      </c>
      <c r="G670" s="57" t="str">
        <f>_xlfn.XLOOKUP(Tabla20[[#This Row],[cedula]],TMODELO[Numero Documento],TMODELO[Lugar Funciones])</f>
        <v>DIRECCION GENERAL DE MUSEOS</v>
      </c>
      <c r="H670" s="57" t="str">
        <f>_xlfn.XLOOKUP(Tabla20[[#This Row],[cedula]],TCARRERA[CEDULA],TCARRERA[CATEGORIA DEL SERVIDOR],"")</f>
        <v/>
      </c>
      <c r="I670" s="65"/>
      <c r="J670" s="41" t="str">
        <f>IF(Tabla20[[#This Row],[CARRERA]]&lt;&gt;"",Tabla20[[#This Row],[CARRERA]],IF(Tabla20[[#This Row],[Columna1]]&lt;&gt;"",Tabla20[[#This Row],[Columna1]],""))</f>
        <v/>
      </c>
      <c r="K670" s="55" t="str">
        <f>IF(Tabla20[[#This Row],[TIPO]]="Temporales",_xlfn.XLOOKUP(Tabla20[[#This Row],[NOMBRE Y APELLIDO]],TBLFECHAS[NOMBRE Y APELLIDO],TBLFECHAS[DESDE]),"")</f>
        <v/>
      </c>
      <c r="L670" s="55" t="str">
        <f>IF(Tabla20[[#This Row],[TIPO]]="Temporales",_xlfn.XLOOKUP(Tabla20[[#This Row],[NOMBRE Y APELLIDO]],TBLFECHAS[NOMBRE Y APELLIDO],TBLFECHAS[HASTA]),"")</f>
        <v/>
      </c>
      <c r="M670" s="58">
        <v>50000</v>
      </c>
      <c r="N670" s="60">
        <v>1854</v>
      </c>
      <c r="O670" s="59">
        <v>1520</v>
      </c>
      <c r="P670" s="59">
        <v>1435</v>
      </c>
      <c r="Q670" s="59">
        <f>Tabla20[[#This Row],[sbruto]]-SUM(Tabla20[[#This Row],[ISR]:[AFP]])-Tabla20[[#This Row],[sneto]]</f>
        <v>25</v>
      </c>
      <c r="R670" s="59">
        <v>45166</v>
      </c>
      <c r="S670" s="45" t="str">
        <f>_xlfn.XLOOKUP(Tabla20[[#This Row],[cedula]],TMODELO[Numero Documento],TMODELO[gen])</f>
        <v>M</v>
      </c>
      <c r="T670" s="49" t="str">
        <f>_xlfn.XLOOKUP(Tabla20[[#This Row],[cedula]],TMODELO[Numero Documento],TMODELO[Lugar Funciones Codigo])</f>
        <v>01.83.03.04</v>
      </c>
    </row>
    <row r="671" spans="1:20">
      <c r="A671" s="57" t="s">
        <v>3113</v>
      </c>
      <c r="B671" s="57" t="s">
        <v>3145</v>
      </c>
      <c r="C671" s="57" t="s">
        <v>3158</v>
      </c>
      <c r="D671" s="57" t="s">
        <v>1493</v>
      </c>
      <c r="E671" s="57" t="str">
        <f>_xlfn.XLOOKUP(Tabla20[[#This Row],[cedula]],TMODELO[Numero Documento],TMODELO[Empleado])</f>
        <v>NICOLAS AGRAMONTE NUÑEZ</v>
      </c>
      <c r="F671" s="57" t="s">
        <v>88</v>
      </c>
      <c r="G671" s="57" t="str">
        <f>_xlfn.XLOOKUP(Tabla20[[#This Row],[cedula]],TMODELO[Numero Documento],TMODELO[Lugar Funciones])</f>
        <v>DIRECCION GENERAL DE MUSEOS</v>
      </c>
      <c r="H671" s="57" t="str">
        <f>_xlfn.XLOOKUP(Tabla20[[#This Row],[cedula]],TCARRERA[CEDULA],TCARRERA[CATEGORIA DEL SERVIDOR],"")</f>
        <v>CARRERA ADMINISTRATIVA</v>
      </c>
      <c r="I671" s="65"/>
      <c r="J671" s="50" t="str">
        <f>IF(Tabla20[[#This Row],[CARRERA]]&lt;&gt;"",Tabla20[[#This Row],[CARRERA]],IF(Tabla20[[#This Row],[Columna1]]&lt;&gt;"",Tabla20[[#This Row],[Columna1]],""))</f>
        <v>CARRERA ADMINISTRATIVA</v>
      </c>
      <c r="K671" s="54" t="str">
        <f>IF(Tabla20[[#This Row],[TIPO]]="Temporales",_xlfn.XLOOKUP(Tabla20[[#This Row],[NOMBRE Y APELLIDO]],TBLFECHAS[NOMBRE Y APELLIDO],TBLFECHAS[DESDE]),"")</f>
        <v/>
      </c>
      <c r="L671" s="54" t="str">
        <f>IF(Tabla20[[#This Row],[TIPO]]="Temporales",_xlfn.XLOOKUP(Tabla20[[#This Row],[NOMBRE Y APELLIDO]],TBLFECHAS[NOMBRE Y APELLIDO],TBLFECHAS[HASTA]),"")</f>
        <v/>
      </c>
      <c r="M671" s="58">
        <v>50000</v>
      </c>
      <c r="N671" s="60">
        <v>1854</v>
      </c>
      <c r="O671" s="59">
        <v>1520</v>
      </c>
      <c r="P671" s="59">
        <v>1435</v>
      </c>
      <c r="Q671" s="59">
        <f>Tabla20[[#This Row],[sbruto]]-SUM(Tabla20[[#This Row],[ISR]:[AFP]])-Tabla20[[#This Row],[sneto]]</f>
        <v>375</v>
      </c>
      <c r="R671" s="59">
        <v>44816</v>
      </c>
      <c r="S671" s="49" t="str">
        <f>_xlfn.XLOOKUP(Tabla20[[#This Row],[cedula]],TMODELO[Numero Documento],TMODELO[gen])</f>
        <v>M</v>
      </c>
      <c r="T671" s="49" t="str">
        <f>_xlfn.XLOOKUP(Tabla20[[#This Row],[cedula]],TMODELO[Numero Documento],TMODELO[Lugar Funciones Codigo])</f>
        <v>01.83.03.04</v>
      </c>
    </row>
    <row r="672" spans="1:20">
      <c r="A672" s="57" t="s">
        <v>3113</v>
      </c>
      <c r="B672" s="57" t="s">
        <v>3145</v>
      </c>
      <c r="C672" s="57" t="s">
        <v>3158</v>
      </c>
      <c r="D672" s="57" t="s">
        <v>2521</v>
      </c>
      <c r="E672" s="57" t="str">
        <f>_xlfn.XLOOKUP(Tabla20[[#This Row],[cedula]],TMODELO[Numero Documento],TMODELO[Empleado])</f>
        <v>RENANIA REYNA</v>
      </c>
      <c r="F672" s="57" t="s">
        <v>554</v>
      </c>
      <c r="G672" s="57" t="str">
        <f>_xlfn.XLOOKUP(Tabla20[[#This Row],[cedula]],TMODELO[Numero Documento],TMODELO[Lugar Funciones])</f>
        <v>DIRECCION GENERAL DE MUSEOS</v>
      </c>
      <c r="H672" s="57" t="str">
        <f>_xlfn.XLOOKUP(Tabla20[[#This Row],[cedula]],TCARRERA[CEDULA],TCARRERA[CATEGORIA DEL SERVIDOR],"")</f>
        <v/>
      </c>
      <c r="I672" s="65"/>
      <c r="J672" s="41" t="str">
        <f>IF(Tabla20[[#This Row],[CARRERA]]&lt;&gt;"",Tabla20[[#This Row],[CARRERA]],IF(Tabla20[[#This Row],[Columna1]]&lt;&gt;"",Tabla20[[#This Row],[Columna1]],""))</f>
        <v/>
      </c>
      <c r="K672" s="55" t="str">
        <f>IF(Tabla20[[#This Row],[TIPO]]="Temporales",_xlfn.XLOOKUP(Tabla20[[#This Row],[NOMBRE Y APELLIDO]],TBLFECHAS[NOMBRE Y APELLIDO],TBLFECHAS[DESDE]),"")</f>
        <v/>
      </c>
      <c r="L672" s="55" t="str">
        <f>IF(Tabla20[[#This Row],[TIPO]]="Temporales",_xlfn.XLOOKUP(Tabla20[[#This Row],[NOMBRE Y APELLIDO]],TBLFECHAS[NOMBRE Y APELLIDO],TBLFECHAS[HASTA]),"")</f>
        <v/>
      </c>
      <c r="M672" s="58">
        <v>50000</v>
      </c>
      <c r="N672" s="60">
        <v>1854</v>
      </c>
      <c r="O672" s="59">
        <v>1520</v>
      </c>
      <c r="P672" s="59">
        <v>1435</v>
      </c>
      <c r="Q672" s="59">
        <f>Tabla20[[#This Row],[sbruto]]-SUM(Tabla20[[#This Row],[ISR]:[AFP]])-Tabla20[[#This Row],[sneto]]</f>
        <v>1045</v>
      </c>
      <c r="R672" s="59">
        <v>44146</v>
      </c>
      <c r="S672" s="48" t="str">
        <f>_xlfn.XLOOKUP(Tabla20[[#This Row],[cedula]],TMODELO[Numero Documento],TMODELO[gen])</f>
        <v>F</v>
      </c>
      <c r="T672" s="49" t="str">
        <f>_xlfn.XLOOKUP(Tabla20[[#This Row],[cedula]],TMODELO[Numero Documento],TMODELO[Lugar Funciones Codigo])</f>
        <v>01.83.03.04</v>
      </c>
    </row>
    <row r="673" spans="1:20">
      <c r="A673" s="57" t="s">
        <v>3113</v>
      </c>
      <c r="B673" s="57" t="s">
        <v>3145</v>
      </c>
      <c r="C673" s="57" t="s">
        <v>3158</v>
      </c>
      <c r="D673" s="57" t="s">
        <v>2543</v>
      </c>
      <c r="E673" s="57" t="str">
        <f>_xlfn.XLOOKUP(Tabla20[[#This Row],[cedula]],TMODELO[Numero Documento],TMODELO[Empleado])</f>
        <v>TERESA ELSA SOLEDAD LAZO DE PADOVANI</v>
      </c>
      <c r="F673" s="57" t="s">
        <v>574</v>
      </c>
      <c r="G673" s="57" t="str">
        <f>_xlfn.XLOOKUP(Tabla20[[#This Row],[cedula]],TMODELO[Numero Documento],TMODELO[Lugar Funciones])</f>
        <v>DIRECCION GENERAL DE MUSEOS</v>
      </c>
      <c r="H673" s="57" t="str">
        <f>_xlfn.XLOOKUP(Tabla20[[#This Row],[cedula]],TCARRERA[CEDULA],TCARRERA[CATEGORIA DEL SERVIDOR],"")</f>
        <v/>
      </c>
      <c r="I673" s="65"/>
      <c r="J673" s="41" t="str">
        <f>IF(Tabla20[[#This Row],[CARRERA]]&lt;&gt;"",Tabla20[[#This Row],[CARRERA]],IF(Tabla20[[#This Row],[Columna1]]&lt;&gt;"",Tabla20[[#This Row],[Columna1]],""))</f>
        <v/>
      </c>
      <c r="K673" s="55" t="str">
        <f>IF(Tabla20[[#This Row],[TIPO]]="Temporales",_xlfn.XLOOKUP(Tabla20[[#This Row],[NOMBRE Y APELLIDO]],TBLFECHAS[NOMBRE Y APELLIDO],TBLFECHAS[DESDE]),"")</f>
        <v/>
      </c>
      <c r="L673" s="55" t="str">
        <f>IF(Tabla20[[#This Row],[TIPO]]="Temporales",_xlfn.XLOOKUP(Tabla20[[#This Row],[NOMBRE Y APELLIDO]],TBLFECHAS[NOMBRE Y APELLIDO],TBLFECHAS[HASTA]),"")</f>
        <v/>
      </c>
      <c r="M673" s="58">
        <v>50000</v>
      </c>
      <c r="N673" s="63">
        <v>1854</v>
      </c>
      <c r="O673" s="59">
        <v>1520</v>
      </c>
      <c r="P673" s="59">
        <v>1435</v>
      </c>
      <c r="Q673" s="59">
        <f>Tabla20[[#This Row],[sbruto]]-SUM(Tabla20[[#This Row],[ISR]:[AFP]])-Tabla20[[#This Row],[sneto]]</f>
        <v>10545.879999999997</v>
      </c>
      <c r="R673" s="59">
        <v>34645.120000000003</v>
      </c>
      <c r="S673" s="45" t="str">
        <f>_xlfn.XLOOKUP(Tabla20[[#This Row],[cedula]],TMODELO[Numero Documento],TMODELO[gen])</f>
        <v>F</v>
      </c>
      <c r="T673" s="49" t="str">
        <f>_xlfn.XLOOKUP(Tabla20[[#This Row],[cedula]],TMODELO[Numero Documento],TMODELO[Lugar Funciones Codigo])</f>
        <v>01.83.03.04</v>
      </c>
    </row>
    <row r="674" spans="1:20">
      <c r="A674" s="57" t="s">
        <v>3113</v>
      </c>
      <c r="B674" s="57" t="s">
        <v>3145</v>
      </c>
      <c r="C674" s="57" t="s">
        <v>3158</v>
      </c>
      <c r="D674" s="57" t="s">
        <v>2475</v>
      </c>
      <c r="E674" s="57" t="str">
        <f>_xlfn.XLOOKUP(Tabla20[[#This Row],[cedula]],TMODELO[Numero Documento],TMODELO[Empleado])</f>
        <v>LUZ FELINA JIMENEZ LOPEZ</v>
      </c>
      <c r="F674" s="57" t="s">
        <v>32</v>
      </c>
      <c r="G674" s="57" t="str">
        <f>_xlfn.XLOOKUP(Tabla20[[#This Row],[cedula]],TMODELO[Numero Documento],TMODELO[Lugar Funciones])</f>
        <v>DIRECCION GENERAL DE MUSEOS</v>
      </c>
      <c r="H674" s="57" t="str">
        <f>_xlfn.XLOOKUP(Tabla20[[#This Row],[cedula]],TCARRERA[CEDULA],TCARRERA[CATEGORIA DEL SERVIDOR],"")</f>
        <v/>
      </c>
      <c r="I674" s="65"/>
      <c r="J674" s="41" t="str">
        <f>IF(Tabla20[[#This Row],[CARRERA]]&lt;&gt;"",Tabla20[[#This Row],[CARRERA]],IF(Tabla20[[#This Row],[Columna1]]&lt;&gt;"",Tabla20[[#This Row],[Columna1]],""))</f>
        <v/>
      </c>
      <c r="K674" s="55" t="str">
        <f>IF(Tabla20[[#This Row],[TIPO]]="Temporales",_xlfn.XLOOKUP(Tabla20[[#This Row],[NOMBRE Y APELLIDO]],TBLFECHAS[NOMBRE Y APELLIDO],TBLFECHAS[DESDE]),"")</f>
        <v/>
      </c>
      <c r="L674" s="55" t="str">
        <f>IF(Tabla20[[#This Row],[TIPO]]="Temporales",_xlfn.XLOOKUP(Tabla20[[#This Row],[NOMBRE Y APELLIDO]],TBLFECHAS[NOMBRE Y APELLIDO],TBLFECHAS[HASTA]),"")</f>
        <v/>
      </c>
      <c r="M674" s="58">
        <v>50000</v>
      </c>
      <c r="N674" s="61">
        <v>1854</v>
      </c>
      <c r="O674" s="59">
        <v>1520</v>
      </c>
      <c r="P674" s="59">
        <v>1435</v>
      </c>
      <c r="Q674" s="59">
        <f>Tabla20[[#This Row],[sbruto]]-SUM(Tabla20[[#This Row],[ISR]:[AFP]])-Tabla20[[#This Row],[sneto]]</f>
        <v>14922.029999999999</v>
      </c>
      <c r="R674" s="59">
        <v>30268.97</v>
      </c>
      <c r="S674" s="48" t="str">
        <f>_xlfn.XLOOKUP(Tabla20[[#This Row],[cedula]],TMODELO[Numero Documento],TMODELO[gen])</f>
        <v>F</v>
      </c>
      <c r="T674" s="49" t="str">
        <f>_xlfn.XLOOKUP(Tabla20[[#This Row],[cedula]],TMODELO[Numero Documento],TMODELO[Lugar Funciones Codigo])</f>
        <v>01.83.03.04</v>
      </c>
    </row>
    <row r="675" spans="1:20">
      <c r="A675" s="57" t="s">
        <v>3113</v>
      </c>
      <c r="B675" s="57" t="s">
        <v>3145</v>
      </c>
      <c r="C675" s="57" t="s">
        <v>3158</v>
      </c>
      <c r="D675" s="57" t="s">
        <v>2380</v>
      </c>
      <c r="E675" s="57" t="str">
        <f>_xlfn.XLOOKUP(Tabla20[[#This Row],[cedula]],TMODELO[Numero Documento],TMODELO[Empleado])</f>
        <v>ELOISA ESTELA BETANCOURT SILVESTRE</v>
      </c>
      <c r="F675" s="57" t="s">
        <v>298</v>
      </c>
      <c r="G675" s="57" t="str">
        <f>_xlfn.XLOOKUP(Tabla20[[#This Row],[cedula]],TMODELO[Numero Documento],TMODELO[Lugar Funciones])</f>
        <v>DIRECCION GENERAL DE MUSEOS</v>
      </c>
      <c r="H675" s="57" t="str">
        <f>_xlfn.XLOOKUP(Tabla20[[#This Row],[cedula]],TCARRERA[CEDULA],TCARRERA[CATEGORIA DEL SERVIDOR],"")</f>
        <v/>
      </c>
      <c r="I675" s="65"/>
      <c r="J675" s="41" t="str">
        <f>IF(Tabla20[[#This Row],[CARRERA]]&lt;&gt;"",Tabla20[[#This Row],[CARRERA]],IF(Tabla20[[#This Row],[Columna1]]&lt;&gt;"",Tabla20[[#This Row],[Columna1]],""))</f>
        <v/>
      </c>
      <c r="K675" s="55" t="str">
        <f>IF(Tabla20[[#This Row],[TIPO]]="Temporales",_xlfn.XLOOKUP(Tabla20[[#This Row],[NOMBRE Y APELLIDO]],TBLFECHAS[NOMBRE Y APELLIDO],TBLFECHAS[DESDE]),"")</f>
        <v/>
      </c>
      <c r="L675" s="55" t="str">
        <f>IF(Tabla20[[#This Row],[TIPO]]="Temporales",_xlfn.XLOOKUP(Tabla20[[#This Row],[NOMBRE Y APELLIDO]],TBLFECHAS[NOMBRE Y APELLIDO],TBLFECHAS[HASTA]),"")</f>
        <v/>
      </c>
      <c r="M675" s="58">
        <v>48000</v>
      </c>
      <c r="N675" s="63">
        <v>1571.73</v>
      </c>
      <c r="O675" s="59">
        <v>1459.2</v>
      </c>
      <c r="P675" s="59">
        <v>1377.6</v>
      </c>
      <c r="Q675" s="59">
        <f>Tabla20[[#This Row],[sbruto]]-SUM(Tabla20[[#This Row],[ISR]:[AFP]])-Tabla20[[#This Row],[sneto]]</f>
        <v>25</v>
      </c>
      <c r="R675" s="59">
        <v>43566.47</v>
      </c>
      <c r="S675" s="45" t="str">
        <f>_xlfn.XLOOKUP(Tabla20[[#This Row],[cedula]],TMODELO[Numero Documento],TMODELO[gen])</f>
        <v>F</v>
      </c>
      <c r="T675" s="49" t="str">
        <f>_xlfn.XLOOKUP(Tabla20[[#This Row],[cedula]],TMODELO[Numero Documento],TMODELO[Lugar Funciones Codigo])</f>
        <v>01.83.03.04</v>
      </c>
    </row>
    <row r="676" spans="1:20">
      <c r="A676" s="57" t="s">
        <v>3113</v>
      </c>
      <c r="B676" s="57" t="s">
        <v>3145</v>
      </c>
      <c r="C676" s="57" t="s">
        <v>3158</v>
      </c>
      <c r="D676" s="57" t="s">
        <v>2359</v>
      </c>
      <c r="E676" s="57" t="str">
        <f>_xlfn.XLOOKUP(Tabla20[[#This Row],[cedula]],TMODELO[Numero Documento],TMODELO[Empleado])</f>
        <v>CESAR ERASMO PEREYRA GARCIA</v>
      </c>
      <c r="F676" s="57" t="s">
        <v>68</v>
      </c>
      <c r="G676" s="57" t="str">
        <f>_xlfn.XLOOKUP(Tabla20[[#This Row],[cedula]],TMODELO[Numero Documento],TMODELO[Lugar Funciones])</f>
        <v>DIRECCION GENERAL DE MUSEOS</v>
      </c>
      <c r="H676" s="57" t="str">
        <f>_xlfn.XLOOKUP(Tabla20[[#This Row],[cedula]],TCARRERA[CEDULA],TCARRERA[CATEGORIA DEL SERVIDOR],"")</f>
        <v/>
      </c>
      <c r="I676" s="65"/>
      <c r="J676" s="41" t="str">
        <f>IF(Tabla20[[#This Row],[CARRERA]]&lt;&gt;"",Tabla20[[#This Row],[CARRERA]],IF(Tabla20[[#This Row],[Columna1]]&lt;&gt;"",Tabla20[[#This Row],[Columna1]],""))</f>
        <v/>
      </c>
      <c r="K676" s="55" t="str">
        <f>IF(Tabla20[[#This Row],[TIPO]]="Temporales",_xlfn.XLOOKUP(Tabla20[[#This Row],[NOMBRE Y APELLIDO]],TBLFECHAS[NOMBRE Y APELLIDO],TBLFECHAS[DESDE]),"")</f>
        <v/>
      </c>
      <c r="L676" s="55" t="str">
        <f>IF(Tabla20[[#This Row],[TIPO]]="Temporales",_xlfn.XLOOKUP(Tabla20[[#This Row],[NOMBRE Y APELLIDO]],TBLFECHAS[NOMBRE Y APELLIDO],TBLFECHAS[HASTA]),"")</f>
        <v/>
      </c>
      <c r="M676" s="58">
        <v>45000</v>
      </c>
      <c r="N676" s="60">
        <v>1148.33</v>
      </c>
      <c r="O676" s="59">
        <v>1368</v>
      </c>
      <c r="P676" s="59">
        <v>1291.5</v>
      </c>
      <c r="Q676" s="59">
        <f>Tabla20[[#This Row],[sbruto]]-SUM(Tabla20[[#This Row],[ISR]:[AFP]])-Tabla20[[#This Row],[sneto]]</f>
        <v>25</v>
      </c>
      <c r="R676" s="59">
        <v>41167.17</v>
      </c>
      <c r="S676" s="45" t="str">
        <f>_xlfn.XLOOKUP(Tabla20[[#This Row],[cedula]],TMODELO[Numero Documento],TMODELO[gen])</f>
        <v>M</v>
      </c>
      <c r="T676" s="49" t="str">
        <f>_xlfn.XLOOKUP(Tabla20[[#This Row],[cedula]],TMODELO[Numero Documento],TMODELO[Lugar Funciones Codigo])</f>
        <v>01.83.03.04</v>
      </c>
    </row>
    <row r="677" spans="1:20">
      <c r="A677" s="57" t="s">
        <v>3113</v>
      </c>
      <c r="B677" s="57" t="s">
        <v>3145</v>
      </c>
      <c r="C677" s="57" t="s">
        <v>3158</v>
      </c>
      <c r="D677" s="57" t="s">
        <v>1455</v>
      </c>
      <c r="E677" s="57" t="str">
        <f>_xlfn.XLOOKUP(Tabla20[[#This Row],[cedula]],TMODELO[Numero Documento],TMODELO[Empleado])</f>
        <v>JORGE BALTAZAR LARCIER LOPEZ</v>
      </c>
      <c r="F677" s="57" t="s">
        <v>462</v>
      </c>
      <c r="G677" s="57" t="str">
        <f>_xlfn.XLOOKUP(Tabla20[[#This Row],[cedula]],TMODELO[Numero Documento],TMODELO[Lugar Funciones])</f>
        <v>DIRECCION GENERAL DE MUSEOS</v>
      </c>
      <c r="H677" s="57" t="str">
        <f>_xlfn.XLOOKUP(Tabla20[[#This Row],[cedula]],TCARRERA[CEDULA],TCARRERA[CATEGORIA DEL SERVIDOR],"")</f>
        <v>CARRERA ADMINISTRATIVA</v>
      </c>
      <c r="I677" s="65"/>
      <c r="J677" s="41" t="str">
        <f>IF(Tabla20[[#This Row],[CARRERA]]&lt;&gt;"",Tabla20[[#This Row],[CARRERA]],IF(Tabla20[[#This Row],[Columna1]]&lt;&gt;"",Tabla20[[#This Row],[Columna1]],""))</f>
        <v>CARRERA ADMINISTRATIVA</v>
      </c>
      <c r="K677" s="55" t="str">
        <f>IF(Tabla20[[#This Row],[TIPO]]="Temporales",_xlfn.XLOOKUP(Tabla20[[#This Row],[NOMBRE Y APELLIDO]],TBLFECHAS[NOMBRE Y APELLIDO],TBLFECHAS[DESDE]),"")</f>
        <v/>
      </c>
      <c r="L677" s="55" t="str">
        <f>IF(Tabla20[[#This Row],[TIPO]]="Temporales",_xlfn.XLOOKUP(Tabla20[[#This Row],[NOMBRE Y APELLIDO]],TBLFECHAS[NOMBRE Y APELLIDO],TBLFECHAS[HASTA]),"")</f>
        <v/>
      </c>
      <c r="M677" s="58">
        <v>45000</v>
      </c>
      <c r="N677" s="61">
        <v>1148.33</v>
      </c>
      <c r="O677" s="59">
        <v>1368</v>
      </c>
      <c r="P677" s="59">
        <v>1291.5</v>
      </c>
      <c r="Q677" s="59">
        <f>Tabla20[[#This Row],[sbruto]]-SUM(Tabla20[[#This Row],[ISR]:[AFP]])-Tabla20[[#This Row],[sneto]]</f>
        <v>15813.179999999997</v>
      </c>
      <c r="R677" s="59">
        <v>25378.99</v>
      </c>
      <c r="S677" s="45" t="str">
        <f>_xlfn.XLOOKUP(Tabla20[[#This Row],[cedula]],TMODELO[Numero Documento],TMODELO[gen])</f>
        <v>M</v>
      </c>
      <c r="T677" s="49" t="str">
        <f>_xlfn.XLOOKUP(Tabla20[[#This Row],[cedula]],TMODELO[Numero Documento],TMODELO[Lugar Funciones Codigo])</f>
        <v>01.83.03.04</v>
      </c>
    </row>
    <row r="678" spans="1:20">
      <c r="A678" s="57" t="s">
        <v>3113</v>
      </c>
      <c r="B678" s="57" t="s">
        <v>3145</v>
      </c>
      <c r="C678" s="57" t="s">
        <v>3158</v>
      </c>
      <c r="D678" s="57" t="s">
        <v>1521</v>
      </c>
      <c r="E678" s="57" t="str">
        <f>_xlfn.XLOOKUP(Tabla20[[#This Row],[cedula]],TMODELO[Numero Documento],TMODELO[Empleado])</f>
        <v>YSLANIA CARINA GONZALEZ BENCOSME</v>
      </c>
      <c r="F678" s="57" t="s">
        <v>592</v>
      </c>
      <c r="G678" s="57" t="str">
        <f>_xlfn.XLOOKUP(Tabla20[[#This Row],[cedula]],TMODELO[Numero Documento],TMODELO[Lugar Funciones])</f>
        <v>DIRECCION GENERAL DE MUSEOS</v>
      </c>
      <c r="H678" s="57" t="str">
        <f>_xlfn.XLOOKUP(Tabla20[[#This Row],[cedula]],TCARRERA[CEDULA],TCARRERA[CATEGORIA DEL SERVIDOR],"")</f>
        <v>CARRERA ADMINISTRATIVA</v>
      </c>
      <c r="I678" s="65"/>
      <c r="J678" s="41" t="str">
        <f>IF(Tabla20[[#This Row],[CARRERA]]&lt;&gt;"",Tabla20[[#This Row],[CARRERA]],IF(Tabla20[[#This Row],[Columna1]]&lt;&gt;"",Tabla20[[#This Row],[Columna1]],""))</f>
        <v>CARRERA ADMINISTRATIVA</v>
      </c>
      <c r="K678" s="55" t="str">
        <f>IF(Tabla20[[#This Row],[TIPO]]="Temporales",_xlfn.XLOOKUP(Tabla20[[#This Row],[NOMBRE Y APELLIDO]],TBLFECHAS[NOMBRE Y APELLIDO],TBLFECHAS[DESDE]),"")</f>
        <v/>
      </c>
      <c r="L678" s="55" t="str">
        <f>IF(Tabla20[[#This Row],[TIPO]]="Temporales",_xlfn.XLOOKUP(Tabla20[[#This Row],[NOMBRE Y APELLIDO]],TBLFECHAS[NOMBRE Y APELLIDO],TBLFECHAS[HASTA]),"")</f>
        <v/>
      </c>
      <c r="M678" s="58">
        <v>45000</v>
      </c>
      <c r="N678" s="62">
        <v>945.81</v>
      </c>
      <c r="O678" s="59">
        <v>1368</v>
      </c>
      <c r="P678" s="59">
        <v>1291.5</v>
      </c>
      <c r="Q678" s="59">
        <f>Tabla20[[#This Row],[sbruto]]-SUM(Tabla20[[#This Row],[ISR]:[AFP]])-Tabla20[[#This Row],[sneto]]</f>
        <v>1375.1200000000026</v>
      </c>
      <c r="R678" s="59">
        <v>40019.57</v>
      </c>
      <c r="S678" s="45" t="str">
        <f>_xlfn.XLOOKUP(Tabla20[[#This Row],[cedula]],TMODELO[Numero Documento],TMODELO[gen])</f>
        <v>M</v>
      </c>
      <c r="T678" s="49" t="str">
        <f>_xlfn.XLOOKUP(Tabla20[[#This Row],[cedula]],TMODELO[Numero Documento],TMODELO[Lugar Funciones Codigo])</f>
        <v>01.83.03.04</v>
      </c>
    </row>
    <row r="679" spans="1:20">
      <c r="A679" s="57" t="s">
        <v>3113</v>
      </c>
      <c r="B679" s="57" t="s">
        <v>3145</v>
      </c>
      <c r="C679" s="57" t="s">
        <v>3158</v>
      </c>
      <c r="D679" s="57" t="s">
        <v>2469</v>
      </c>
      <c r="E679" s="57" t="str">
        <f>_xlfn.XLOOKUP(Tabla20[[#This Row],[cedula]],TMODELO[Numero Documento],TMODELO[Empleado])</f>
        <v>LUCIA NATIVIDAD TEJADA LOPEZ</v>
      </c>
      <c r="F679" s="57" t="s">
        <v>236</v>
      </c>
      <c r="G679" s="57" t="str">
        <f>_xlfn.XLOOKUP(Tabla20[[#This Row],[cedula]],TMODELO[Numero Documento],TMODELO[Lugar Funciones])</f>
        <v>DIRECCION GENERAL DE MUSEOS</v>
      </c>
      <c r="H679" s="57" t="str">
        <f>_xlfn.XLOOKUP(Tabla20[[#This Row],[cedula]],TCARRERA[CEDULA],TCARRERA[CATEGORIA DEL SERVIDOR],"")</f>
        <v/>
      </c>
      <c r="I679" s="65"/>
      <c r="J679" s="50" t="str">
        <f>IF(Tabla20[[#This Row],[CARRERA]]&lt;&gt;"",Tabla20[[#This Row],[CARRERA]],IF(Tabla20[[#This Row],[Columna1]]&lt;&gt;"",Tabla20[[#This Row],[Columna1]],""))</f>
        <v/>
      </c>
      <c r="K679" s="54" t="str">
        <f>IF(Tabla20[[#This Row],[TIPO]]="Temporales",_xlfn.XLOOKUP(Tabla20[[#This Row],[NOMBRE Y APELLIDO]],TBLFECHAS[NOMBRE Y APELLIDO],TBLFECHAS[DESDE]),"")</f>
        <v/>
      </c>
      <c r="L679" s="54" t="str">
        <f>IF(Tabla20[[#This Row],[TIPO]]="Temporales",_xlfn.XLOOKUP(Tabla20[[#This Row],[NOMBRE Y APELLIDO]],TBLFECHAS[NOMBRE Y APELLIDO],TBLFECHAS[HASTA]),"")</f>
        <v/>
      </c>
      <c r="M679" s="58">
        <v>45000</v>
      </c>
      <c r="N679" s="59">
        <v>945.81</v>
      </c>
      <c r="O679" s="59">
        <v>1368</v>
      </c>
      <c r="P679" s="59">
        <v>1291.5</v>
      </c>
      <c r="Q679" s="59">
        <f>Tabla20[[#This Row],[sbruto]]-SUM(Tabla20[[#This Row],[ISR]:[AFP]])-Tabla20[[#This Row],[sneto]]</f>
        <v>1375.1200000000026</v>
      </c>
      <c r="R679" s="59">
        <v>40019.57</v>
      </c>
      <c r="S679" s="45" t="str">
        <f>_xlfn.XLOOKUP(Tabla20[[#This Row],[cedula]],TMODELO[Numero Documento],TMODELO[gen])</f>
        <v>F</v>
      </c>
      <c r="T679" s="49" t="str">
        <f>_xlfn.XLOOKUP(Tabla20[[#This Row],[cedula]],TMODELO[Numero Documento],TMODELO[Lugar Funciones Codigo])</f>
        <v>01.83.03.04</v>
      </c>
    </row>
    <row r="680" spans="1:20">
      <c r="A680" s="57" t="s">
        <v>3113</v>
      </c>
      <c r="B680" s="57" t="s">
        <v>3145</v>
      </c>
      <c r="C680" s="57" t="s">
        <v>3158</v>
      </c>
      <c r="D680" s="57" t="s">
        <v>2558</v>
      </c>
      <c r="E680" s="57" t="str">
        <f>_xlfn.XLOOKUP(Tabla20[[#This Row],[cedula]],TMODELO[Numero Documento],TMODELO[Empleado])</f>
        <v>YANERY DE LOS SANTOS DE LA CRUZ</v>
      </c>
      <c r="F680" s="57" t="s">
        <v>73</v>
      </c>
      <c r="G680" s="57" t="str">
        <f>_xlfn.XLOOKUP(Tabla20[[#This Row],[cedula]],TMODELO[Numero Documento],TMODELO[Lugar Funciones])</f>
        <v>DIRECCION GENERAL DE MUSEOS</v>
      </c>
      <c r="H680" s="57" t="str">
        <f>_xlfn.XLOOKUP(Tabla20[[#This Row],[cedula]],TCARRERA[CEDULA],TCARRERA[CATEGORIA DEL SERVIDOR],"")</f>
        <v/>
      </c>
      <c r="I680" s="65"/>
      <c r="J680" s="41" t="str">
        <f>IF(Tabla20[[#This Row],[CARRERA]]&lt;&gt;"",Tabla20[[#This Row],[CARRERA]],IF(Tabla20[[#This Row],[Columna1]]&lt;&gt;"",Tabla20[[#This Row],[Columna1]],""))</f>
        <v/>
      </c>
      <c r="K680" s="55" t="str">
        <f>IF(Tabla20[[#This Row],[TIPO]]="Temporales",_xlfn.XLOOKUP(Tabla20[[#This Row],[NOMBRE Y APELLIDO]],TBLFECHAS[NOMBRE Y APELLIDO],TBLFECHAS[DESDE]),"")</f>
        <v/>
      </c>
      <c r="L680" s="55" t="str">
        <f>IF(Tabla20[[#This Row],[TIPO]]="Temporales",_xlfn.XLOOKUP(Tabla20[[#This Row],[NOMBRE Y APELLIDO]],TBLFECHAS[NOMBRE Y APELLIDO],TBLFECHAS[HASTA]),"")</f>
        <v/>
      </c>
      <c r="M680" s="58">
        <v>45000</v>
      </c>
      <c r="N680" s="63">
        <v>1148.33</v>
      </c>
      <c r="O680" s="59">
        <v>1368</v>
      </c>
      <c r="P680" s="59">
        <v>1291.5</v>
      </c>
      <c r="Q680" s="59">
        <f>Tabla20[[#This Row],[sbruto]]-SUM(Tabla20[[#This Row],[ISR]:[AFP]])-Tabla20[[#This Row],[sneto]]</f>
        <v>25</v>
      </c>
      <c r="R680" s="59">
        <v>41167.17</v>
      </c>
      <c r="S680" s="45" t="str">
        <f>_xlfn.XLOOKUP(Tabla20[[#This Row],[cedula]],TMODELO[Numero Documento],TMODELO[gen])</f>
        <v>F</v>
      </c>
      <c r="T680" s="49" t="str">
        <f>_xlfn.XLOOKUP(Tabla20[[#This Row],[cedula]],TMODELO[Numero Documento],TMODELO[Lugar Funciones Codigo])</f>
        <v>01.83.03.04</v>
      </c>
    </row>
    <row r="681" spans="1:20">
      <c r="A681" s="57" t="s">
        <v>3113</v>
      </c>
      <c r="B681" s="57" t="s">
        <v>3145</v>
      </c>
      <c r="C681" s="57" t="s">
        <v>3158</v>
      </c>
      <c r="D681" s="57" t="s">
        <v>1442</v>
      </c>
      <c r="E681" s="57" t="str">
        <f>_xlfn.XLOOKUP(Tabla20[[#This Row],[cedula]],TMODELO[Numero Documento],TMODELO[Empleado])</f>
        <v>FRANCIA FLORENTINO ENCARNACION</v>
      </c>
      <c r="F681" s="57" t="s">
        <v>434</v>
      </c>
      <c r="G681" s="57" t="str">
        <f>_xlfn.XLOOKUP(Tabla20[[#This Row],[cedula]],TMODELO[Numero Documento],TMODELO[Lugar Funciones])</f>
        <v>DIRECCION GENERAL DE MUSEOS</v>
      </c>
      <c r="H681" s="57" t="str">
        <f>_xlfn.XLOOKUP(Tabla20[[#This Row],[cedula]],TCARRERA[CEDULA],TCARRERA[CATEGORIA DEL SERVIDOR],"")</f>
        <v>CARRERA ADMINISTRATIVA</v>
      </c>
      <c r="I681" s="65"/>
      <c r="J681" s="41" t="str">
        <f>IF(Tabla20[[#This Row],[CARRERA]]&lt;&gt;"",Tabla20[[#This Row],[CARRERA]],IF(Tabla20[[#This Row],[Columna1]]&lt;&gt;"",Tabla20[[#This Row],[Columna1]],""))</f>
        <v>CARRERA ADMINISTRATIVA</v>
      </c>
      <c r="K681" s="55" t="str">
        <f>IF(Tabla20[[#This Row],[TIPO]]="Temporales",_xlfn.XLOOKUP(Tabla20[[#This Row],[NOMBRE Y APELLIDO]],TBLFECHAS[NOMBRE Y APELLIDO],TBLFECHAS[DESDE]),"")</f>
        <v/>
      </c>
      <c r="L681" s="55" t="str">
        <f>IF(Tabla20[[#This Row],[TIPO]]="Temporales",_xlfn.XLOOKUP(Tabla20[[#This Row],[NOMBRE Y APELLIDO]],TBLFECHAS[NOMBRE Y APELLIDO],TBLFECHAS[HASTA]),"")</f>
        <v/>
      </c>
      <c r="M681" s="58">
        <v>40000</v>
      </c>
      <c r="N681" s="60">
        <v>442.65</v>
      </c>
      <c r="O681" s="59">
        <v>1216</v>
      </c>
      <c r="P681" s="59">
        <v>1148</v>
      </c>
      <c r="Q681" s="59">
        <f>Tabla20[[#This Row],[sbruto]]-SUM(Tabla20[[#This Row],[ISR]:[AFP]])-Tabla20[[#This Row],[sneto]]</f>
        <v>6092.7899999999972</v>
      </c>
      <c r="R681" s="59">
        <v>31100.560000000001</v>
      </c>
      <c r="S681" s="48" t="str">
        <f>_xlfn.XLOOKUP(Tabla20[[#This Row],[cedula]],TMODELO[Numero Documento],TMODELO[gen])</f>
        <v>F</v>
      </c>
      <c r="T681" s="49" t="str">
        <f>_xlfn.XLOOKUP(Tabla20[[#This Row],[cedula]],TMODELO[Numero Documento],TMODELO[Lugar Funciones Codigo])</f>
        <v>01.83.03.04</v>
      </c>
    </row>
    <row r="682" spans="1:20">
      <c r="A682" s="57" t="s">
        <v>3113</v>
      </c>
      <c r="B682" s="57" t="s">
        <v>3145</v>
      </c>
      <c r="C682" s="57" t="s">
        <v>3158</v>
      </c>
      <c r="D682" s="57" t="s">
        <v>1484</v>
      </c>
      <c r="E682" s="57" t="str">
        <f>_xlfn.XLOOKUP(Tabla20[[#This Row],[cedula]],TMODELO[Numero Documento],TMODELO[Empleado])</f>
        <v>MAXIMA JORGE GOMEZ</v>
      </c>
      <c r="F682" s="57" t="s">
        <v>523</v>
      </c>
      <c r="G682" s="57" t="str">
        <f>_xlfn.XLOOKUP(Tabla20[[#This Row],[cedula]],TMODELO[Numero Documento],TMODELO[Lugar Funciones])</f>
        <v>DIRECCION GENERAL DE MUSEOS</v>
      </c>
      <c r="H682" s="57" t="str">
        <f>_xlfn.XLOOKUP(Tabla20[[#This Row],[cedula]],TCARRERA[CEDULA],TCARRERA[CATEGORIA DEL SERVIDOR],"")</f>
        <v>CARRERA ADMINISTRATIVA</v>
      </c>
      <c r="I682" s="65"/>
      <c r="J682" s="50" t="str">
        <f>IF(Tabla20[[#This Row],[CARRERA]]&lt;&gt;"",Tabla20[[#This Row],[CARRERA]],IF(Tabla20[[#This Row],[Columna1]]&lt;&gt;"",Tabla20[[#This Row],[Columna1]],""))</f>
        <v>CARRERA ADMINISTRATIVA</v>
      </c>
      <c r="K682" s="54" t="str">
        <f>IF(Tabla20[[#This Row],[TIPO]]="Temporales",_xlfn.XLOOKUP(Tabla20[[#This Row],[NOMBRE Y APELLIDO]],TBLFECHAS[NOMBRE Y APELLIDO],TBLFECHAS[DESDE]),"")</f>
        <v/>
      </c>
      <c r="L682" s="54" t="str">
        <f>IF(Tabla20[[#This Row],[TIPO]]="Temporales",_xlfn.XLOOKUP(Tabla20[[#This Row],[NOMBRE Y APELLIDO]],TBLFECHAS[NOMBRE Y APELLIDO],TBLFECHAS[HASTA]),"")</f>
        <v/>
      </c>
      <c r="M682" s="58">
        <v>40000</v>
      </c>
      <c r="N682" s="60">
        <v>442.65</v>
      </c>
      <c r="O682" s="59">
        <v>1216</v>
      </c>
      <c r="P682" s="59">
        <v>1148</v>
      </c>
      <c r="Q682" s="59">
        <f>Tabla20[[#This Row],[sbruto]]-SUM(Tabla20[[#This Row],[ISR]:[AFP]])-Tabla20[[#This Row],[sneto]]</f>
        <v>20364.579999999998</v>
      </c>
      <c r="R682" s="59">
        <v>16828.77</v>
      </c>
      <c r="S682" s="45" t="str">
        <f>_xlfn.XLOOKUP(Tabla20[[#This Row],[cedula]],TMODELO[Numero Documento],TMODELO[gen])</f>
        <v>F</v>
      </c>
      <c r="T682" s="49" t="str">
        <f>_xlfn.XLOOKUP(Tabla20[[#This Row],[cedula]],TMODELO[Numero Documento],TMODELO[Lugar Funciones Codigo])</f>
        <v>01.83.03.04</v>
      </c>
    </row>
    <row r="683" spans="1:20">
      <c r="A683" s="57" t="s">
        <v>3113</v>
      </c>
      <c r="B683" s="57" t="s">
        <v>3145</v>
      </c>
      <c r="C683" s="57" t="s">
        <v>3158</v>
      </c>
      <c r="D683" s="57" t="s">
        <v>2414</v>
      </c>
      <c r="E683" s="57" t="str">
        <f>_xlfn.XLOOKUP(Tabla20[[#This Row],[cedula]],TMODELO[Numero Documento],TMODELO[Empleado])</f>
        <v>IRMA JOSEFINA DEL CARMEN VASQUEZ ARACENA</v>
      </c>
      <c r="F683" s="57" t="s">
        <v>472</v>
      </c>
      <c r="G683" s="57" t="str">
        <f>_xlfn.XLOOKUP(Tabla20[[#This Row],[cedula]],TMODELO[Numero Documento],TMODELO[Lugar Funciones])</f>
        <v>DIRECCION GENERAL DE MUSEOS</v>
      </c>
      <c r="H683" s="57" t="str">
        <f>_xlfn.XLOOKUP(Tabla20[[#This Row],[cedula]],TCARRERA[CEDULA],TCARRERA[CATEGORIA DEL SERVIDOR],"")</f>
        <v/>
      </c>
      <c r="I683" s="65"/>
      <c r="J683" s="41" t="str">
        <f>IF(Tabla20[[#This Row],[CARRERA]]&lt;&gt;"",Tabla20[[#This Row],[CARRERA]],IF(Tabla20[[#This Row],[Columna1]]&lt;&gt;"",Tabla20[[#This Row],[Columna1]],""))</f>
        <v/>
      </c>
      <c r="K683" s="55" t="str">
        <f>IF(Tabla20[[#This Row],[TIPO]]="Temporales",_xlfn.XLOOKUP(Tabla20[[#This Row],[NOMBRE Y APELLIDO]],TBLFECHAS[NOMBRE Y APELLIDO],TBLFECHAS[DESDE]),"")</f>
        <v/>
      </c>
      <c r="L683" s="55" t="str">
        <f>IF(Tabla20[[#This Row],[TIPO]]="Temporales",_xlfn.XLOOKUP(Tabla20[[#This Row],[NOMBRE Y APELLIDO]],TBLFECHAS[NOMBRE Y APELLIDO],TBLFECHAS[HASTA]),"")</f>
        <v/>
      </c>
      <c r="M683" s="58">
        <v>35000</v>
      </c>
      <c r="N683" s="63">
        <v>0</v>
      </c>
      <c r="O683" s="59">
        <v>1064</v>
      </c>
      <c r="P683" s="59">
        <v>1004.5</v>
      </c>
      <c r="Q683" s="59">
        <f>Tabla20[[#This Row],[sbruto]]-SUM(Tabla20[[#This Row],[ISR]:[AFP]])-Tabla20[[#This Row],[sneto]]</f>
        <v>125</v>
      </c>
      <c r="R683" s="59">
        <v>32806.5</v>
      </c>
      <c r="S683" s="45" t="str">
        <f>_xlfn.XLOOKUP(Tabla20[[#This Row],[cedula]],TMODELO[Numero Documento],TMODELO[gen])</f>
        <v>F</v>
      </c>
      <c r="T683" s="49" t="str">
        <f>_xlfn.XLOOKUP(Tabla20[[#This Row],[cedula]],TMODELO[Numero Documento],TMODELO[Lugar Funciones Codigo])</f>
        <v>01.83.03.04</v>
      </c>
    </row>
    <row r="684" spans="1:20">
      <c r="A684" s="57" t="s">
        <v>3113</v>
      </c>
      <c r="B684" s="57" t="s">
        <v>3145</v>
      </c>
      <c r="C684" s="57" t="s">
        <v>3158</v>
      </c>
      <c r="D684" s="57" t="s">
        <v>1406</v>
      </c>
      <c r="E684" s="57" t="str">
        <f>_xlfn.XLOOKUP(Tabla20[[#This Row],[cedula]],TMODELO[Numero Documento],TMODELO[Empleado])</f>
        <v>AGRIPINA DEL CORAZON DE JESUS ORTEGA</v>
      </c>
      <c r="F684" s="57" t="s">
        <v>10</v>
      </c>
      <c r="G684" s="57" t="str">
        <f>_xlfn.XLOOKUP(Tabla20[[#This Row],[cedula]],TMODELO[Numero Documento],TMODELO[Lugar Funciones])</f>
        <v>DIRECCION GENERAL DE MUSEOS</v>
      </c>
      <c r="H684" s="57" t="str">
        <f>_xlfn.XLOOKUP(Tabla20[[#This Row],[cedula]],TCARRERA[CEDULA],TCARRERA[CATEGORIA DEL SERVIDOR],"")</f>
        <v>CARRERA ADMINISTRATIVA</v>
      </c>
      <c r="I684" s="65"/>
      <c r="J684" s="41" t="str">
        <f>IF(Tabla20[[#This Row],[CARRERA]]&lt;&gt;"",Tabla20[[#This Row],[CARRERA]],IF(Tabla20[[#This Row],[Columna1]]&lt;&gt;"",Tabla20[[#This Row],[Columna1]],""))</f>
        <v>CARRERA ADMINISTRATIVA</v>
      </c>
      <c r="K684" s="55" t="str">
        <f>IF(Tabla20[[#This Row],[TIPO]]="Temporales",_xlfn.XLOOKUP(Tabla20[[#This Row],[NOMBRE Y APELLIDO]],TBLFECHAS[NOMBRE Y APELLIDO],TBLFECHAS[DESDE]),"")</f>
        <v/>
      </c>
      <c r="L684" s="55" t="str">
        <f>IF(Tabla20[[#This Row],[TIPO]]="Temporales",_xlfn.XLOOKUP(Tabla20[[#This Row],[NOMBRE Y APELLIDO]],TBLFECHAS[NOMBRE Y APELLIDO],TBLFECHAS[HASTA]),"")</f>
        <v/>
      </c>
      <c r="M684" s="58">
        <v>35000</v>
      </c>
      <c r="N684" s="63">
        <v>0</v>
      </c>
      <c r="O684" s="59">
        <v>1064</v>
      </c>
      <c r="P684" s="59">
        <v>1004.5</v>
      </c>
      <c r="Q684" s="59">
        <f>Tabla20[[#This Row],[sbruto]]-SUM(Tabla20[[#This Row],[ISR]:[AFP]])-Tabla20[[#This Row],[sneto]]</f>
        <v>6612.869999999999</v>
      </c>
      <c r="R684" s="59">
        <v>26318.63</v>
      </c>
      <c r="S684" s="45" t="str">
        <f>_xlfn.XLOOKUP(Tabla20[[#This Row],[cedula]],TMODELO[Numero Documento],TMODELO[gen])</f>
        <v>F</v>
      </c>
      <c r="T684" s="49" t="str">
        <f>_xlfn.XLOOKUP(Tabla20[[#This Row],[cedula]],TMODELO[Numero Documento],TMODELO[Lugar Funciones Codigo])</f>
        <v>01.83.03.04</v>
      </c>
    </row>
    <row r="685" spans="1:20">
      <c r="A685" s="57" t="s">
        <v>3113</v>
      </c>
      <c r="B685" s="57" t="s">
        <v>3145</v>
      </c>
      <c r="C685" s="57" t="s">
        <v>3158</v>
      </c>
      <c r="D685" s="57" t="s">
        <v>1320</v>
      </c>
      <c r="E685" s="57" t="str">
        <f>_xlfn.XLOOKUP(Tabla20[[#This Row],[cedula]],TMODELO[Numero Documento],TMODELO[Empleado])</f>
        <v>ALLANILDE RODRIGUEZ PEREZ</v>
      </c>
      <c r="F685" s="57" t="s">
        <v>10</v>
      </c>
      <c r="G685" s="57" t="str">
        <f>_xlfn.XLOOKUP(Tabla20[[#This Row],[cedula]],TMODELO[Numero Documento],TMODELO[Lugar Funciones])</f>
        <v>DIRECCION GENERAL DE MUSEOS</v>
      </c>
      <c r="H685" s="57" t="str">
        <f>_xlfn.XLOOKUP(Tabla20[[#This Row],[cedula]],TCARRERA[CEDULA],TCARRERA[CATEGORIA DEL SERVIDOR],"")</f>
        <v>CARRERA ADMINISTRATIVA</v>
      </c>
      <c r="I685" s="65"/>
      <c r="J685" s="41" t="str">
        <f>IF(Tabla20[[#This Row],[CARRERA]]&lt;&gt;"",Tabla20[[#This Row],[CARRERA]],IF(Tabla20[[#This Row],[Columna1]]&lt;&gt;"",Tabla20[[#This Row],[Columna1]],""))</f>
        <v>CARRERA ADMINISTRATIVA</v>
      </c>
      <c r="K685" s="55" t="str">
        <f>IF(Tabla20[[#This Row],[TIPO]]="Temporales",_xlfn.XLOOKUP(Tabla20[[#This Row],[NOMBRE Y APELLIDO]],TBLFECHAS[NOMBRE Y APELLIDO],TBLFECHAS[DESDE]),"")</f>
        <v/>
      </c>
      <c r="L685" s="55" t="str">
        <f>IF(Tabla20[[#This Row],[TIPO]]="Temporales",_xlfn.XLOOKUP(Tabla20[[#This Row],[NOMBRE Y APELLIDO]],TBLFECHAS[NOMBRE Y APELLIDO],TBLFECHAS[HASTA]),"")</f>
        <v/>
      </c>
      <c r="M685" s="58">
        <v>35000</v>
      </c>
      <c r="N685" s="59">
        <v>0</v>
      </c>
      <c r="O685" s="59">
        <v>1064</v>
      </c>
      <c r="P685" s="59">
        <v>1004.5</v>
      </c>
      <c r="Q685" s="59">
        <f>Tabla20[[#This Row],[sbruto]]-SUM(Tabla20[[#This Row],[ISR]:[AFP]])-Tabla20[[#This Row],[sneto]]</f>
        <v>12226.560000000001</v>
      </c>
      <c r="R685" s="59">
        <v>20704.939999999999</v>
      </c>
      <c r="S685" s="46" t="str">
        <f>_xlfn.XLOOKUP(Tabla20[[#This Row],[cedula]],TMODELO[Numero Documento],TMODELO[gen])</f>
        <v>F</v>
      </c>
      <c r="T685" s="49" t="str">
        <f>_xlfn.XLOOKUP(Tabla20[[#This Row],[cedula]],TMODELO[Numero Documento],TMODELO[Lugar Funciones Codigo])</f>
        <v>01.83.03.04</v>
      </c>
    </row>
    <row r="686" spans="1:20">
      <c r="A686" s="57" t="s">
        <v>3113</v>
      </c>
      <c r="B686" s="57" t="s">
        <v>3145</v>
      </c>
      <c r="C686" s="57" t="s">
        <v>3158</v>
      </c>
      <c r="D686" s="57" t="s">
        <v>1477</v>
      </c>
      <c r="E686" s="57" t="str">
        <f>_xlfn.XLOOKUP(Tabla20[[#This Row],[cedula]],TMODELO[Numero Documento],TMODELO[Empleado])</f>
        <v>MARIA DEL PILAR VASQUEZ PICHARDO</v>
      </c>
      <c r="F686" s="57" t="s">
        <v>309</v>
      </c>
      <c r="G686" s="57" t="str">
        <f>_xlfn.XLOOKUP(Tabla20[[#This Row],[cedula]],TMODELO[Numero Documento],TMODELO[Lugar Funciones])</f>
        <v>DIRECCION GENERAL DE MUSEOS</v>
      </c>
      <c r="H686" s="57" t="str">
        <f>_xlfn.XLOOKUP(Tabla20[[#This Row],[cedula]],TCARRERA[CEDULA],TCARRERA[CATEGORIA DEL SERVIDOR],"")</f>
        <v>CARRERA ADMINISTRATIVA</v>
      </c>
      <c r="I686" s="65"/>
      <c r="J686" s="41" t="str">
        <f>IF(Tabla20[[#This Row],[CARRERA]]&lt;&gt;"",Tabla20[[#This Row],[CARRERA]],IF(Tabla20[[#This Row],[Columna1]]&lt;&gt;"",Tabla20[[#This Row],[Columna1]],""))</f>
        <v>CARRERA ADMINISTRATIVA</v>
      </c>
      <c r="K686" s="55" t="str">
        <f>IF(Tabla20[[#This Row],[TIPO]]="Temporales",_xlfn.XLOOKUP(Tabla20[[#This Row],[NOMBRE Y APELLIDO]],TBLFECHAS[NOMBRE Y APELLIDO],TBLFECHAS[DESDE]),"")</f>
        <v/>
      </c>
      <c r="L686" s="55" t="str">
        <f>IF(Tabla20[[#This Row],[TIPO]]="Temporales",_xlfn.XLOOKUP(Tabla20[[#This Row],[NOMBRE Y APELLIDO]],TBLFECHAS[NOMBRE Y APELLIDO],TBLFECHAS[HASTA]),"")</f>
        <v/>
      </c>
      <c r="M686" s="58">
        <v>35000</v>
      </c>
      <c r="N686" s="60">
        <v>0</v>
      </c>
      <c r="O686" s="59">
        <v>1064</v>
      </c>
      <c r="P686" s="59">
        <v>1004.5</v>
      </c>
      <c r="Q686" s="59">
        <f>Tabla20[[#This Row],[sbruto]]-SUM(Tabla20[[#This Row],[ISR]:[AFP]])-Tabla20[[#This Row],[sneto]]</f>
        <v>15275.48</v>
      </c>
      <c r="R686" s="59">
        <v>17656.02</v>
      </c>
      <c r="S686" s="48" t="str">
        <f>_xlfn.XLOOKUP(Tabla20[[#This Row],[cedula]],TMODELO[Numero Documento],TMODELO[gen])</f>
        <v>F</v>
      </c>
      <c r="T686" s="49" t="str">
        <f>_xlfn.XLOOKUP(Tabla20[[#This Row],[cedula]],TMODELO[Numero Documento],TMODELO[Lugar Funciones Codigo])</f>
        <v>01.83.03.04</v>
      </c>
    </row>
    <row r="687" spans="1:20">
      <c r="A687" s="57" t="s">
        <v>3113</v>
      </c>
      <c r="B687" s="57" t="s">
        <v>3145</v>
      </c>
      <c r="C687" s="57" t="s">
        <v>3158</v>
      </c>
      <c r="D687" s="57" t="s">
        <v>1476</v>
      </c>
      <c r="E687" s="57" t="str">
        <f>_xlfn.XLOOKUP(Tabla20[[#This Row],[cedula]],TMODELO[Numero Documento],TMODELO[Empleado])</f>
        <v>MARIA DE LOS SANTOS DE LA ALT. FELIZ FELIZ</v>
      </c>
      <c r="F687" s="57" t="s">
        <v>10</v>
      </c>
      <c r="G687" s="57" t="str">
        <f>_xlfn.XLOOKUP(Tabla20[[#This Row],[cedula]],TMODELO[Numero Documento],TMODELO[Lugar Funciones])</f>
        <v>DIRECCION GENERAL DE MUSEOS</v>
      </c>
      <c r="H687" s="57" t="str">
        <f>_xlfn.XLOOKUP(Tabla20[[#This Row],[cedula]],TCARRERA[CEDULA],TCARRERA[CATEGORIA DEL SERVIDOR],"")</f>
        <v>CARRERA ADMINISTRATIVA</v>
      </c>
      <c r="I687" s="65"/>
      <c r="J687" s="41" t="str">
        <f>IF(Tabla20[[#This Row],[CARRERA]]&lt;&gt;"",Tabla20[[#This Row],[CARRERA]],IF(Tabla20[[#This Row],[Columna1]]&lt;&gt;"",Tabla20[[#This Row],[Columna1]],""))</f>
        <v>CARRERA ADMINISTRATIVA</v>
      </c>
      <c r="K687" s="55" t="str">
        <f>IF(Tabla20[[#This Row],[TIPO]]="Temporales",_xlfn.XLOOKUP(Tabla20[[#This Row],[NOMBRE Y APELLIDO]],TBLFECHAS[NOMBRE Y APELLIDO],TBLFECHAS[DESDE]),"")</f>
        <v/>
      </c>
      <c r="L687" s="55" t="str">
        <f>IF(Tabla20[[#This Row],[TIPO]]="Temporales",_xlfn.XLOOKUP(Tabla20[[#This Row],[NOMBRE Y APELLIDO]],TBLFECHAS[NOMBRE Y APELLIDO],TBLFECHAS[HASTA]),"")</f>
        <v/>
      </c>
      <c r="M687" s="58">
        <v>35000</v>
      </c>
      <c r="N687" s="60">
        <v>0</v>
      </c>
      <c r="O687" s="59">
        <v>1064</v>
      </c>
      <c r="P687" s="59">
        <v>1004.5</v>
      </c>
      <c r="Q687" s="59">
        <f>Tabla20[[#This Row],[sbruto]]-SUM(Tabla20[[#This Row],[ISR]:[AFP]])-Tabla20[[#This Row],[sneto]]</f>
        <v>375</v>
      </c>
      <c r="R687" s="59">
        <v>32556.5</v>
      </c>
      <c r="S687" s="45" t="str">
        <f>_xlfn.XLOOKUP(Tabla20[[#This Row],[cedula]],TMODELO[Numero Documento],TMODELO[gen])</f>
        <v>F</v>
      </c>
      <c r="T687" s="49" t="str">
        <f>_xlfn.XLOOKUP(Tabla20[[#This Row],[cedula]],TMODELO[Numero Documento],TMODELO[Lugar Funciones Codigo])</f>
        <v>01.83.03.04</v>
      </c>
    </row>
    <row r="688" spans="1:20">
      <c r="A688" s="57" t="s">
        <v>3113</v>
      </c>
      <c r="B688" s="57" t="s">
        <v>3145</v>
      </c>
      <c r="C688" s="57" t="s">
        <v>3158</v>
      </c>
      <c r="D688" s="57" t="s">
        <v>1463</v>
      </c>
      <c r="E688" s="57" t="str">
        <f>_xlfn.XLOOKUP(Tabla20[[#This Row],[cedula]],TMODELO[Numero Documento],TMODELO[Empleado])</f>
        <v>KENIA ALTAGRACIA MALLI SANTOS</v>
      </c>
      <c r="F688" s="57" t="s">
        <v>490</v>
      </c>
      <c r="G688" s="57" t="str">
        <f>_xlfn.XLOOKUP(Tabla20[[#This Row],[cedula]],TMODELO[Numero Documento],TMODELO[Lugar Funciones])</f>
        <v>DIRECCION GENERAL DE MUSEOS</v>
      </c>
      <c r="H688" s="57" t="str">
        <f>_xlfn.XLOOKUP(Tabla20[[#This Row],[cedula]],TCARRERA[CEDULA],TCARRERA[CATEGORIA DEL SERVIDOR],"")</f>
        <v>CARRERA ADMINISTRATIVA</v>
      </c>
      <c r="I688" s="65"/>
      <c r="J688" s="41" t="str">
        <f>IF(Tabla20[[#This Row],[CARRERA]]&lt;&gt;"",Tabla20[[#This Row],[CARRERA]],IF(Tabla20[[#This Row],[Columna1]]&lt;&gt;"",Tabla20[[#This Row],[Columna1]],""))</f>
        <v>CARRERA ADMINISTRATIVA</v>
      </c>
      <c r="K688" s="55" t="str">
        <f>IF(Tabla20[[#This Row],[TIPO]]="Temporales",_xlfn.XLOOKUP(Tabla20[[#This Row],[NOMBRE Y APELLIDO]],TBLFECHAS[NOMBRE Y APELLIDO],TBLFECHAS[DESDE]),"")</f>
        <v/>
      </c>
      <c r="L688" s="55" t="str">
        <f>IF(Tabla20[[#This Row],[TIPO]]="Temporales",_xlfn.XLOOKUP(Tabla20[[#This Row],[NOMBRE Y APELLIDO]],TBLFECHAS[NOMBRE Y APELLIDO],TBLFECHAS[HASTA]),"")</f>
        <v/>
      </c>
      <c r="M688" s="58">
        <v>35000</v>
      </c>
      <c r="N688" s="61">
        <v>0</v>
      </c>
      <c r="O688" s="59">
        <v>1064</v>
      </c>
      <c r="P688" s="59">
        <v>1004.5</v>
      </c>
      <c r="Q688" s="59">
        <f>Tabla20[[#This Row],[sbruto]]-SUM(Tabla20[[#This Row],[ISR]:[AFP]])-Tabla20[[#This Row],[sneto]]</f>
        <v>19152.14</v>
      </c>
      <c r="R688" s="59">
        <v>13779.36</v>
      </c>
      <c r="S688" s="45" t="str">
        <f>_xlfn.XLOOKUP(Tabla20[[#This Row],[cedula]],TMODELO[Numero Documento],TMODELO[gen])</f>
        <v>F</v>
      </c>
      <c r="T688" s="49" t="str">
        <f>_xlfn.XLOOKUP(Tabla20[[#This Row],[cedula]],TMODELO[Numero Documento],TMODELO[Lugar Funciones Codigo])</f>
        <v>01.83.03.04</v>
      </c>
    </row>
    <row r="689" spans="1:20">
      <c r="A689" s="57" t="s">
        <v>3113</v>
      </c>
      <c r="B689" s="57" t="s">
        <v>3145</v>
      </c>
      <c r="C689" s="57" t="s">
        <v>3158</v>
      </c>
      <c r="D689" s="57" t="s">
        <v>2472</v>
      </c>
      <c r="E689" s="57" t="str">
        <f>_xlfn.XLOOKUP(Tabla20[[#This Row],[cedula]],TMODELO[Numero Documento],TMODELO[Empleado])</f>
        <v>LUIS EDUARDO BOEHME RODRIGUEZ</v>
      </c>
      <c r="F689" s="57" t="s">
        <v>395</v>
      </c>
      <c r="G689" s="57" t="str">
        <f>_xlfn.XLOOKUP(Tabla20[[#This Row],[cedula]],TMODELO[Numero Documento],TMODELO[Lugar Funciones])</f>
        <v>DIRECCION GENERAL DE MUSEOS</v>
      </c>
      <c r="H689" s="57" t="str">
        <f>_xlfn.XLOOKUP(Tabla20[[#This Row],[cedula]],TCARRERA[CEDULA],TCARRERA[CATEGORIA DEL SERVIDOR],"")</f>
        <v/>
      </c>
      <c r="I689" s="65"/>
      <c r="J689" s="41" t="str">
        <f>IF(Tabla20[[#This Row],[CARRERA]]&lt;&gt;"",Tabla20[[#This Row],[CARRERA]],IF(Tabla20[[#This Row],[Columna1]]&lt;&gt;"",Tabla20[[#This Row],[Columna1]],""))</f>
        <v/>
      </c>
      <c r="K689" s="55" t="str">
        <f>IF(Tabla20[[#This Row],[TIPO]]="Temporales",_xlfn.XLOOKUP(Tabla20[[#This Row],[NOMBRE Y APELLIDO]],TBLFECHAS[NOMBRE Y APELLIDO],TBLFECHAS[DESDE]),"")</f>
        <v/>
      </c>
      <c r="L689" s="55" t="str">
        <f>IF(Tabla20[[#This Row],[TIPO]]="Temporales",_xlfn.XLOOKUP(Tabla20[[#This Row],[NOMBRE Y APELLIDO]],TBLFECHAS[NOMBRE Y APELLIDO],TBLFECHAS[HASTA]),"")</f>
        <v/>
      </c>
      <c r="M689" s="58">
        <v>35000</v>
      </c>
      <c r="N689" s="60">
        <v>0</v>
      </c>
      <c r="O689" s="59">
        <v>1064</v>
      </c>
      <c r="P689" s="59">
        <v>1004.5</v>
      </c>
      <c r="Q689" s="59">
        <f>Tabla20[[#This Row],[sbruto]]-SUM(Tabla20[[#This Row],[ISR]:[AFP]])-Tabla20[[#This Row],[sneto]]</f>
        <v>25</v>
      </c>
      <c r="R689" s="59">
        <v>32906.5</v>
      </c>
      <c r="S689" s="45" t="str">
        <f>_xlfn.XLOOKUP(Tabla20[[#This Row],[cedula]],TMODELO[Numero Documento],TMODELO[gen])</f>
        <v>M</v>
      </c>
      <c r="T689" s="49" t="str">
        <f>_xlfn.XLOOKUP(Tabla20[[#This Row],[cedula]],TMODELO[Numero Documento],TMODELO[Lugar Funciones Codigo])</f>
        <v>01.83.03.04</v>
      </c>
    </row>
    <row r="690" spans="1:20">
      <c r="A690" s="57" t="s">
        <v>3113</v>
      </c>
      <c r="B690" s="57" t="s">
        <v>3145</v>
      </c>
      <c r="C690" s="57" t="s">
        <v>3158</v>
      </c>
      <c r="D690" s="57" t="s">
        <v>2514</v>
      </c>
      <c r="E690" s="57" t="str">
        <f>_xlfn.XLOOKUP(Tabla20[[#This Row],[cedula]],TMODELO[Numero Documento],TMODELO[Empleado])</f>
        <v>RAFAEL BIENVENIDO PUELLO NINA</v>
      </c>
      <c r="F690" s="57" t="s">
        <v>548</v>
      </c>
      <c r="G690" s="57" t="str">
        <f>_xlfn.XLOOKUP(Tabla20[[#This Row],[cedula]],TMODELO[Numero Documento],TMODELO[Lugar Funciones])</f>
        <v>DIRECCION GENERAL DE MUSEOS</v>
      </c>
      <c r="H690" s="57" t="str">
        <f>_xlfn.XLOOKUP(Tabla20[[#This Row],[cedula]],TCARRERA[CEDULA],TCARRERA[CATEGORIA DEL SERVIDOR],"")</f>
        <v/>
      </c>
      <c r="I690" s="65"/>
      <c r="J690" s="41" t="str">
        <f>IF(Tabla20[[#This Row],[CARRERA]]&lt;&gt;"",Tabla20[[#This Row],[CARRERA]],IF(Tabla20[[#This Row],[Columna1]]&lt;&gt;"",Tabla20[[#This Row],[Columna1]],""))</f>
        <v/>
      </c>
      <c r="K690" s="55" t="str">
        <f>IF(Tabla20[[#This Row],[TIPO]]="Temporales",_xlfn.XLOOKUP(Tabla20[[#This Row],[NOMBRE Y APELLIDO]],TBLFECHAS[NOMBRE Y APELLIDO],TBLFECHAS[DESDE]),"")</f>
        <v/>
      </c>
      <c r="L690" s="55" t="str">
        <f>IF(Tabla20[[#This Row],[TIPO]]="Temporales",_xlfn.XLOOKUP(Tabla20[[#This Row],[NOMBRE Y APELLIDO]],TBLFECHAS[NOMBRE Y APELLIDO],TBLFECHAS[HASTA]),"")</f>
        <v/>
      </c>
      <c r="M690" s="58">
        <v>35000</v>
      </c>
      <c r="N690" s="63">
        <v>0</v>
      </c>
      <c r="O690" s="59">
        <v>1064</v>
      </c>
      <c r="P690" s="59">
        <v>1004.5</v>
      </c>
      <c r="Q690" s="59">
        <f>Tabla20[[#This Row],[sbruto]]-SUM(Tabla20[[#This Row],[ISR]:[AFP]])-Tabla20[[#This Row],[sneto]]</f>
        <v>145</v>
      </c>
      <c r="R690" s="59">
        <v>32786.5</v>
      </c>
      <c r="S690" s="45" t="str">
        <f>_xlfn.XLOOKUP(Tabla20[[#This Row],[cedula]],TMODELO[Numero Documento],TMODELO[gen])</f>
        <v>M</v>
      </c>
      <c r="T690" s="49" t="str">
        <f>_xlfn.XLOOKUP(Tabla20[[#This Row],[cedula]],TMODELO[Numero Documento],TMODELO[Lugar Funciones Codigo])</f>
        <v>01.83.03.04</v>
      </c>
    </row>
    <row r="691" spans="1:20">
      <c r="A691" s="57" t="s">
        <v>3113</v>
      </c>
      <c r="B691" s="57" t="s">
        <v>3145</v>
      </c>
      <c r="C691" s="57" t="s">
        <v>3158</v>
      </c>
      <c r="D691" s="57" t="s">
        <v>1480</v>
      </c>
      <c r="E691" s="57" t="str">
        <f>_xlfn.XLOOKUP(Tabla20[[#This Row],[cedula]],TMODELO[Numero Documento],TMODELO[Empleado])</f>
        <v>MARIA MERCEDES JIMINIAN ROSARIO</v>
      </c>
      <c r="F691" s="57" t="s">
        <v>10</v>
      </c>
      <c r="G691" s="57" t="str">
        <f>_xlfn.XLOOKUP(Tabla20[[#This Row],[cedula]],TMODELO[Numero Documento],TMODELO[Lugar Funciones])</f>
        <v>DIRECCION GENERAL DE MUSEOS</v>
      </c>
      <c r="H691" s="57" t="str">
        <f>_xlfn.XLOOKUP(Tabla20[[#This Row],[cedula]],TCARRERA[CEDULA],TCARRERA[CATEGORIA DEL SERVIDOR],"")</f>
        <v>CARRERA ADMINISTRATIVA</v>
      </c>
      <c r="I691" s="65"/>
      <c r="J691" s="41" t="str">
        <f>IF(Tabla20[[#This Row],[CARRERA]]&lt;&gt;"",Tabla20[[#This Row],[CARRERA]],IF(Tabla20[[#This Row],[Columna1]]&lt;&gt;"",Tabla20[[#This Row],[Columna1]],""))</f>
        <v>CARRERA ADMINISTRATIVA</v>
      </c>
      <c r="K691" s="55" t="str">
        <f>IF(Tabla20[[#This Row],[TIPO]]="Temporales",_xlfn.XLOOKUP(Tabla20[[#This Row],[NOMBRE Y APELLIDO]],TBLFECHAS[NOMBRE Y APELLIDO],TBLFECHAS[DESDE]),"")</f>
        <v/>
      </c>
      <c r="L691" s="55" t="str">
        <f>IF(Tabla20[[#This Row],[TIPO]]="Temporales",_xlfn.XLOOKUP(Tabla20[[#This Row],[NOMBRE Y APELLIDO]],TBLFECHAS[NOMBRE Y APELLIDO],TBLFECHAS[HASTA]),"")</f>
        <v/>
      </c>
      <c r="M691" s="58">
        <v>35000</v>
      </c>
      <c r="N691" s="63">
        <v>0</v>
      </c>
      <c r="O691" s="59">
        <v>1064</v>
      </c>
      <c r="P691" s="59">
        <v>1004.5</v>
      </c>
      <c r="Q691" s="59">
        <f>Tabla20[[#This Row],[sbruto]]-SUM(Tabla20[[#This Row],[ISR]:[AFP]])-Tabla20[[#This Row],[sneto]]</f>
        <v>3075.2400000000016</v>
      </c>
      <c r="R691" s="59">
        <v>29856.26</v>
      </c>
      <c r="S691" s="45" t="str">
        <f>_xlfn.XLOOKUP(Tabla20[[#This Row],[cedula]],TMODELO[Numero Documento],TMODELO[gen])</f>
        <v>F</v>
      </c>
      <c r="T691" s="49" t="str">
        <f>_xlfn.XLOOKUP(Tabla20[[#This Row],[cedula]],TMODELO[Numero Documento],TMODELO[Lugar Funciones Codigo])</f>
        <v>01.83.03.04</v>
      </c>
    </row>
    <row r="692" spans="1:20">
      <c r="A692" s="57" t="s">
        <v>3113</v>
      </c>
      <c r="B692" s="57" t="s">
        <v>3145</v>
      </c>
      <c r="C692" s="57" t="s">
        <v>3158</v>
      </c>
      <c r="D692" s="57" t="s">
        <v>2326</v>
      </c>
      <c r="E692" s="57" t="str">
        <f>_xlfn.XLOOKUP(Tabla20[[#This Row],[cedula]],TMODELO[Numero Documento],TMODELO[Empleado])</f>
        <v>ALEIDA FRANCISCA ALBA GARCIA</v>
      </c>
      <c r="F692" s="57" t="s">
        <v>361</v>
      </c>
      <c r="G692" s="57" t="str">
        <f>_xlfn.XLOOKUP(Tabla20[[#This Row],[cedula]],TMODELO[Numero Documento],TMODELO[Lugar Funciones])</f>
        <v>DIRECCION GENERAL DE MUSEOS</v>
      </c>
      <c r="H692" s="57" t="str">
        <f>_xlfn.XLOOKUP(Tabla20[[#This Row],[cedula]],TCARRERA[CEDULA],TCARRERA[CATEGORIA DEL SERVIDOR],"")</f>
        <v/>
      </c>
      <c r="I692" s="65"/>
      <c r="J692" s="41" t="str">
        <f>IF(Tabla20[[#This Row],[CARRERA]]&lt;&gt;"",Tabla20[[#This Row],[CARRERA]],IF(Tabla20[[#This Row],[Columna1]]&lt;&gt;"",Tabla20[[#This Row],[Columna1]],""))</f>
        <v/>
      </c>
      <c r="K692" s="55" t="str">
        <f>IF(Tabla20[[#This Row],[TIPO]]="Temporales",_xlfn.XLOOKUP(Tabla20[[#This Row],[NOMBRE Y APELLIDO]],TBLFECHAS[NOMBRE Y APELLIDO],TBLFECHAS[DESDE]),"")</f>
        <v/>
      </c>
      <c r="L692" s="55" t="str">
        <f>IF(Tabla20[[#This Row],[TIPO]]="Temporales",_xlfn.XLOOKUP(Tabla20[[#This Row],[NOMBRE Y APELLIDO]],TBLFECHAS[NOMBRE Y APELLIDO],TBLFECHAS[HASTA]),"")</f>
        <v/>
      </c>
      <c r="M692" s="58">
        <v>34500</v>
      </c>
      <c r="N692" s="60">
        <v>0</v>
      </c>
      <c r="O692" s="59">
        <v>1048.8</v>
      </c>
      <c r="P692" s="59">
        <v>990.15</v>
      </c>
      <c r="Q692" s="59">
        <f>Tabla20[[#This Row],[sbruto]]-SUM(Tabla20[[#This Row],[ISR]:[AFP]])-Tabla20[[#This Row],[sneto]]</f>
        <v>375</v>
      </c>
      <c r="R692" s="59">
        <v>32086.05</v>
      </c>
      <c r="S692" s="49" t="str">
        <f>_xlfn.XLOOKUP(Tabla20[[#This Row],[cedula]],TMODELO[Numero Documento],TMODELO[gen])</f>
        <v>F</v>
      </c>
      <c r="T692" s="49" t="str">
        <f>_xlfn.XLOOKUP(Tabla20[[#This Row],[cedula]],TMODELO[Numero Documento],TMODELO[Lugar Funciones Codigo])</f>
        <v>01.83.03.04</v>
      </c>
    </row>
    <row r="693" spans="1:20">
      <c r="A693" s="57" t="s">
        <v>3113</v>
      </c>
      <c r="B693" s="57" t="s">
        <v>3145</v>
      </c>
      <c r="C693" s="57" t="s">
        <v>3158</v>
      </c>
      <c r="D693" s="57" t="s">
        <v>2522</v>
      </c>
      <c r="E693" s="57" t="str">
        <f>_xlfn.XLOOKUP(Tabla20[[#This Row],[cedula]],TMODELO[Numero Documento],TMODELO[Empleado])</f>
        <v>RENATO ORLANDO RIMOLI MARTINEZ</v>
      </c>
      <c r="F693" s="57" t="s">
        <v>556</v>
      </c>
      <c r="G693" s="57" t="str">
        <f>_xlfn.XLOOKUP(Tabla20[[#This Row],[cedula]],TMODELO[Numero Documento],TMODELO[Lugar Funciones])</f>
        <v>DIRECCION GENERAL DE MUSEOS</v>
      </c>
      <c r="H693" s="57" t="str">
        <f>_xlfn.XLOOKUP(Tabla20[[#This Row],[cedula]],TCARRERA[CEDULA],TCARRERA[CATEGORIA DEL SERVIDOR],"")</f>
        <v/>
      </c>
      <c r="I693" s="65"/>
      <c r="J693" s="41" t="str">
        <f>IF(Tabla20[[#This Row],[CARRERA]]&lt;&gt;"",Tabla20[[#This Row],[CARRERA]],IF(Tabla20[[#This Row],[Columna1]]&lt;&gt;"",Tabla20[[#This Row],[Columna1]],""))</f>
        <v/>
      </c>
      <c r="K693" s="55" t="str">
        <f>IF(Tabla20[[#This Row],[TIPO]]="Temporales",_xlfn.XLOOKUP(Tabla20[[#This Row],[NOMBRE Y APELLIDO]],TBLFECHAS[NOMBRE Y APELLIDO],TBLFECHAS[DESDE]),"")</f>
        <v/>
      </c>
      <c r="L693" s="55" t="str">
        <f>IF(Tabla20[[#This Row],[TIPO]]="Temporales",_xlfn.XLOOKUP(Tabla20[[#This Row],[NOMBRE Y APELLIDO]],TBLFECHAS[NOMBRE Y APELLIDO],TBLFECHAS[HASTA]),"")</f>
        <v/>
      </c>
      <c r="M693" s="58">
        <v>34500</v>
      </c>
      <c r="N693" s="60">
        <v>0</v>
      </c>
      <c r="O693" s="59">
        <v>1048.8</v>
      </c>
      <c r="P693" s="59">
        <v>990.15</v>
      </c>
      <c r="Q693" s="59">
        <f>Tabla20[[#This Row],[sbruto]]-SUM(Tabla20[[#This Row],[ISR]:[AFP]])-Tabla20[[#This Row],[sneto]]</f>
        <v>425</v>
      </c>
      <c r="R693" s="59">
        <v>32036.05</v>
      </c>
      <c r="S693" s="48" t="str">
        <f>_xlfn.XLOOKUP(Tabla20[[#This Row],[cedula]],TMODELO[Numero Documento],TMODELO[gen])</f>
        <v>M</v>
      </c>
      <c r="T693" s="49" t="str">
        <f>_xlfn.XLOOKUP(Tabla20[[#This Row],[cedula]],TMODELO[Numero Documento],TMODELO[Lugar Funciones Codigo])</f>
        <v>01.83.03.04</v>
      </c>
    </row>
    <row r="694" spans="1:20">
      <c r="A694" s="57" t="s">
        <v>3113</v>
      </c>
      <c r="B694" s="57" t="s">
        <v>3145</v>
      </c>
      <c r="C694" s="57" t="s">
        <v>3158</v>
      </c>
      <c r="D694" s="57" t="s">
        <v>2362</v>
      </c>
      <c r="E694" s="57" t="str">
        <f>_xlfn.XLOOKUP(Tabla20[[#This Row],[cedula]],TMODELO[Numero Documento],TMODELO[Empleado])</f>
        <v>CLENIS ANA CRISTINA TAVAREZ MARIA</v>
      </c>
      <c r="F694" s="57" t="s">
        <v>394</v>
      </c>
      <c r="G694" s="57" t="str">
        <f>_xlfn.XLOOKUP(Tabla20[[#This Row],[cedula]],TMODELO[Numero Documento],TMODELO[Lugar Funciones])</f>
        <v>DIRECCION GENERAL DE MUSEOS</v>
      </c>
      <c r="H694" s="57" t="str">
        <f>_xlfn.XLOOKUP(Tabla20[[#This Row],[cedula]],TCARRERA[CEDULA],TCARRERA[CATEGORIA DEL SERVIDOR],"")</f>
        <v/>
      </c>
      <c r="I694" s="65"/>
      <c r="J694" s="41" t="str">
        <f>IF(Tabla20[[#This Row],[CARRERA]]&lt;&gt;"",Tabla20[[#This Row],[CARRERA]],IF(Tabla20[[#This Row],[Columna1]]&lt;&gt;"",Tabla20[[#This Row],[Columna1]],""))</f>
        <v/>
      </c>
      <c r="K694" s="55" t="str">
        <f>IF(Tabla20[[#This Row],[TIPO]]="Temporales",_xlfn.XLOOKUP(Tabla20[[#This Row],[NOMBRE Y APELLIDO]],TBLFECHAS[NOMBRE Y APELLIDO],TBLFECHAS[DESDE]),"")</f>
        <v/>
      </c>
      <c r="L694" s="55" t="str">
        <f>IF(Tabla20[[#This Row],[TIPO]]="Temporales",_xlfn.XLOOKUP(Tabla20[[#This Row],[NOMBRE Y APELLIDO]],TBLFECHAS[NOMBRE Y APELLIDO],TBLFECHAS[HASTA]),"")</f>
        <v/>
      </c>
      <c r="M694" s="58">
        <v>34500</v>
      </c>
      <c r="N694" s="63">
        <v>0</v>
      </c>
      <c r="O694" s="59">
        <v>1048.8</v>
      </c>
      <c r="P694" s="59">
        <v>990.15</v>
      </c>
      <c r="Q694" s="59">
        <f>Tabla20[[#This Row],[sbruto]]-SUM(Tabla20[[#This Row],[ISR]:[AFP]])-Tabla20[[#This Row],[sneto]]</f>
        <v>425</v>
      </c>
      <c r="R694" s="59">
        <v>32036.05</v>
      </c>
      <c r="S694" s="49" t="str">
        <f>_xlfn.XLOOKUP(Tabla20[[#This Row],[cedula]],TMODELO[Numero Documento],TMODELO[gen])</f>
        <v>F</v>
      </c>
      <c r="T694" s="49" t="str">
        <f>_xlfn.XLOOKUP(Tabla20[[#This Row],[cedula]],TMODELO[Numero Documento],TMODELO[Lugar Funciones Codigo])</f>
        <v>01.83.03.04</v>
      </c>
    </row>
    <row r="695" spans="1:20">
      <c r="A695" s="57" t="s">
        <v>3113</v>
      </c>
      <c r="B695" s="57" t="s">
        <v>3145</v>
      </c>
      <c r="C695" s="57" t="s">
        <v>3158</v>
      </c>
      <c r="D695" s="57" t="s">
        <v>1475</v>
      </c>
      <c r="E695" s="57" t="str">
        <f>_xlfn.XLOOKUP(Tabla20[[#This Row],[cedula]],TMODELO[Numero Documento],TMODELO[Empleado])</f>
        <v>MARIA CELESTE SOSA GONZALEZ</v>
      </c>
      <c r="F695" s="57" t="s">
        <v>509</v>
      </c>
      <c r="G695" s="57" t="str">
        <f>_xlfn.XLOOKUP(Tabla20[[#This Row],[cedula]],TMODELO[Numero Documento],TMODELO[Lugar Funciones])</f>
        <v>DIRECCION GENERAL DE MUSEOS</v>
      </c>
      <c r="H695" s="57" t="str">
        <f>_xlfn.XLOOKUP(Tabla20[[#This Row],[cedula]],TCARRERA[CEDULA],TCARRERA[CATEGORIA DEL SERVIDOR],"")</f>
        <v>CARRERA ADMINISTRATIVA</v>
      </c>
      <c r="I695" s="65"/>
      <c r="J695" s="41" t="str">
        <f>IF(Tabla20[[#This Row],[CARRERA]]&lt;&gt;"",Tabla20[[#This Row],[CARRERA]],IF(Tabla20[[#This Row],[Columna1]]&lt;&gt;"",Tabla20[[#This Row],[Columna1]],""))</f>
        <v>CARRERA ADMINISTRATIVA</v>
      </c>
      <c r="K695" s="55" t="str">
        <f>IF(Tabla20[[#This Row],[TIPO]]="Temporales",_xlfn.XLOOKUP(Tabla20[[#This Row],[NOMBRE Y APELLIDO]],TBLFECHAS[NOMBRE Y APELLIDO],TBLFECHAS[DESDE]),"")</f>
        <v/>
      </c>
      <c r="L695" s="55" t="str">
        <f>IF(Tabla20[[#This Row],[TIPO]]="Temporales",_xlfn.XLOOKUP(Tabla20[[#This Row],[NOMBRE Y APELLIDO]],TBLFECHAS[NOMBRE Y APELLIDO],TBLFECHAS[HASTA]),"")</f>
        <v/>
      </c>
      <c r="M695" s="58">
        <v>32000</v>
      </c>
      <c r="N695" s="63">
        <v>0</v>
      </c>
      <c r="O695" s="59">
        <v>972.8</v>
      </c>
      <c r="P695" s="59">
        <v>918.4</v>
      </c>
      <c r="Q695" s="59">
        <f>Tabla20[[#This Row],[sbruto]]-SUM(Tabla20[[#This Row],[ISR]:[AFP]])-Tabla20[[#This Row],[sneto]]</f>
        <v>14192.05</v>
      </c>
      <c r="R695" s="59">
        <v>15916.75</v>
      </c>
      <c r="S695" s="45" t="str">
        <f>_xlfn.XLOOKUP(Tabla20[[#This Row],[cedula]],TMODELO[Numero Documento],TMODELO[gen])</f>
        <v>F</v>
      </c>
      <c r="T695" s="49" t="str">
        <f>_xlfn.XLOOKUP(Tabla20[[#This Row],[cedula]],TMODELO[Numero Documento],TMODELO[Lugar Funciones Codigo])</f>
        <v>01.83.03.04</v>
      </c>
    </row>
    <row r="696" spans="1:20">
      <c r="A696" s="57" t="s">
        <v>3113</v>
      </c>
      <c r="B696" s="57" t="s">
        <v>3145</v>
      </c>
      <c r="C696" s="57" t="s">
        <v>3158</v>
      </c>
      <c r="D696" s="57" t="s">
        <v>2394</v>
      </c>
      <c r="E696" s="57" t="str">
        <f>_xlfn.XLOOKUP(Tabla20[[#This Row],[cedula]],TMODELO[Numero Documento],TMODELO[Empleado])</f>
        <v>FELIX PEGUERO MOTA</v>
      </c>
      <c r="F696" s="57" t="s">
        <v>88</v>
      </c>
      <c r="G696" s="57" t="str">
        <f>_xlfn.XLOOKUP(Tabla20[[#This Row],[cedula]],TMODELO[Numero Documento],TMODELO[Lugar Funciones])</f>
        <v>DIRECCION GENERAL DE MUSEOS</v>
      </c>
      <c r="H696" s="57" t="str">
        <f>_xlfn.XLOOKUP(Tabla20[[#This Row],[cedula]],TCARRERA[CEDULA],TCARRERA[CATEGORIA DEL SERVIDOR],"")</f>
        <v/>
      </c>
      <c r="I696" s="65"/>
      <c r="J696" s="41" t="str">
        <f>IF(Tabla20[[#This Row],[CARRERA]]&lt;&gt;"",Tabla20[[#This Row],[CARRERA]],IF(Tabla20[[#This Row],[Columna1]]&lt;&gt;"",Tabla20[[#This Row],[Columna1]],""))</f>
        <v/>
      </c>
      <c r="K696" s="55" t="str">
        <f>IF(Tabla20[[#This Row],[TIPO]]="Temporales",_xlfn.XLOOKUP(Tabla20[[#This Row],[NOMBRE Y APELLIDO]],TBLFECHAS[NOMBRE Y APELLIDO],TBLFECHAS[DESDE]),"")</f>
        <v/>
      </c>
      <c r="L696" s="55" t="str">
        <f>IF(Tabla20[[#This Row],[TIPO]]="Temporales",_xlfn.XLOOKUP(Tabla20[[#This Row],[NOMBRE Y APELLIDO]],TBLFECHAS[NOMBRE Y APELLIDO],TBLFECHAS[HASTA]),"")</f>
        <v/>
      </c>
      <c r="M696" s="58">
        <v>31500</v>
      </c>
      <c r="N696" s="61">
        <v>0</v>
      </c>
      <c r="O696" s="59">
        <v>957.6</v>
      </c>
      <c r="P696" s="59">
        <v>904.05</v>
      </c>
      <c r="Q696" s="59">
        <f>Tabla20[[#This Row],[sbruto]]-SUM(Tabla20[[#This Row],[ISR]:[AFP]])-Tabla20[[#This Row],[sneto]]</f>
        <v>25</v>
      </c>
      <c r="R696" s="59">
        <v>29613.35</v>
      </c>
      <c r="S696" s="49" t="str">
        <f>_xlfn.XLOOKUP(Tabla20[[#This Row],[cedula]],TMODELO[Numero Documento],TMODELO[gen])</f>
        <v>M</v>
      </c>
      <c r="T696" s="49" t="str">
        <f>_xlfn.XLOOKUP(Tabla20[[#This Row],[cedula]],TMODELO[Numero Documento],TMODELO[Lugar Funciones Codigo])</f>
        <v>01.83.03.04</v>
      </c>
    </row>
    <row r="697" spans="1:20">
      <c r="A697" s="57" t="s">
        <v>3113</v>
      </c>
      <c r="B697" s="57" t="s">
        <v>3145</v>
      </c>
      <c r="C697" s="57" t="s">
        <v>3158</v>
      </c>
      <c r="D697" s="57" t="s">
        <v>2318</v>
      </c>
      <c r="E697" s="57" t="str">
        <f>_xlfn.XLOOKUP(Tabla20[[#This Row],[cedula]],TMODELO[Numero Documento],TMODELO[Empleado])</f>
        <v>ABRAHAN HILARIO FELIZ CONSTANZA</v>
      </c>
      <c r="F697" s="57" t="s">
        <v>135</v>
      </c>
      <c r="G697" s="57" t="str">
        <f>_xlfn.XLOOKUP(Tabla20[[#This Row],[cedula]],TMODELO[Numero Documento],TMODELO[Lugar Funciones])</f>
        <v>DIRECCION GENERAL DE MUSEOS</v>
      </c>
      <c r="H697" s="57" t="str">
        <f>_xlfn.XLOOKUP(Tabla20[[#This Row],[cedula]],TCARRERA[CEDULA],TCARRERA[CATEGORIA DEL SERVIDOR],"")</f>
        <v/>
      </c>
      <c r="I697" s="65"/>
      <c r="J697" s="41" t="str">
        <f>IF(Tabla20[[#This Row],[CARRERA]]&lt;&gt;"",Tabla20[[#This Row],[CARRERA]],IF(Tabla20[[#This Row],[Columna1]]&lt;&gt;"",Tabla20[[#This Row],[Columna1]],""))</f>
        <v/>
      </c>
      <c r="K697" s="55" t="str">
        <f>IF(Tabla20[[#This Row],[TIPO]]="Temporales",_xlfn.XLOOKUP(Tabla20[[#This Row],[NOMBRE Y APELLIDO]],TBLFECHAS[NOMBRE Y APELLIDO],TBLFECHAS[DESDE]),"")</f>
        <v/>
      </c>
      <c r="L697" s="55" t="str">
        <f>IF(Tabla20[[#This Row],[TIPO]]="Temporales",_xlfn.XLOOKUP(Tabla20[[#This Row],[NOMBRE Y APELLIDO]],TBLFECHAS[NOMBRE Y APELLIDO],TBLFECHAS[HASTA]),"")</f>
        <v/>
      </c>
      <c r="M697" s="58">
        <v>30000</v>
      </c>
      <c r="N697" s="60">
        <v>0</v>
      </c>
      <c r="O697" s="59">
        <v>912</v>
      </c>
      <c r="P697" s="59">
        <v>861</v>
      </c>
      <c r="Q697" s="59">
        <f>Tabla20[[#This Row],[sbruto]]-SUM(Tabla20[[#This Row],[ISR]:[AFP]])-Tabla20[[#This Row],[sneto]]</f>
        <v>9067.48</v>
      </c>
      <c r="R697" s="59">
        <v>19159.52</v>
      </c>
      <c r="S697" s="48" t="str">
        <f>_xlfn.XLOOKUP(Tabla20[[#This Row],[cedula]],TMODELO[Numero Documento],TMODELO[gen])</f>
        <v>M</v>
      </c>
      <c r="T697" s="49" t="str">
        <f>_xlfn.XLOOKUP(Tabla20[[#This Row],[cedula]],TMODELO[Numero Documento],TMODELO[Lugar Funciones Codigo])</f>
        <v>01.83.03.04</v>
      </c>
    </row>
    <row r="698" spans="1:20">
      <c r="A698" s="57" t="s">
        <v>3113</v>
      </c>
      <c r="B698" s="57" t="s">
        <v>3145</v>
      </c>
      <c r="C698" s="57" t="s">
        <v>3158</v>
      </c>
      <c r="D698" s="57" t="s">
        <v>1474</v>
      </c>
      <c r="E698" s="57" t="str">
        <f>_xlfn.XLOOKUP(Tabla20[[#This Row],[cedula]],TMODELO[Numero Documento],TMODELO[Empleado])</f>
        <v>MAGALY ALTAGRACIA PEREZ GONZALEZ</v>
      </c>
      <c r="F698" s="57" t="s">
        <v>507</v>
      </c>
      <c r="G698" s="57" t="str">
        <f>_xlfn.XLOOKUP(Tabla20[[#This Row],[cedula]],TMODELO[Numero Documento],TMODELO[Lugar Funciones])</f>
        <v>DIRECCION GENERAL DE MUSEOS</v>
      </c>
      <c r="H698" s="57" t="str">
        <f>_xlfn.XLOOKUP(Tabla20[[#This Row],[cedula]],TCARRERA[CEDULA],TCARRERA[CATEGORIA DEL SERVIDOR],"")</f>
        <v>CARRERA ADMINISTRATIVA</v>
      </c>
      <c r="I698" s="65"/>
      <c r="J698" s="41" t="str">
        <f>IF(Tabla20[[#This Row],[CARRERA]]&lt;&gt;"",Tabla20[[#This Row],[CARRERA]],IF(Tabla20[[#This Row],[Columna1]]&lt;&gt;"",Tabla20[[#This Row],[Columna1]],""))</f>
        <v>CARRERA ADMINISTRATIVA</v>
      </c>
      <c r="K698" s="55" t="str">
        <f>IF(Tabla20[[#This Row],[TIPO]]="Temporales",_xlfn.XLOOKUP(Tabla20[[#This Row],[NOMBRE Y APELLIDO]],TBLFECHAS[NOMBRE Y APELLIDO],TBLFECHAS[DESDE]),"")</f>
        <v/>
      </c>
      <c r="L698" s="55" t="str">
        <f>IF(Tabla20[[#This Row],[TIPO]]="Temporales",_xlfn.XLOOKUP(Tabla20[[#This Row],[NOMBRE Y APELLIDO]],TBLFECHAS[NOMBRE Y APELLIDO],TBLFECHAS[HASTA]),"")</f>
        <v/>
      </c>
      <c r="M698" s="58">
        <v>30000</v>
      </c>
      <c r="N698" s="59">
        <v>0</v>
      </c>
      <c r="O698" s="59">
        <v>912</v>
      </c>
      <c r="P698" s="59">
        <v>861</v>
      </c>
      <c r="Q698" s="59">
        <f>Tabla20[[#This Row],[sbruto]]-SUM(Tabla20[[#This Row],[ISR]:[AFP]])-Tabla20[[#This Row],[sneto]]</f>
        <v>6937.41</v>
      </c>
      <c r="R698" s="59">
        <v>21289.59</v>
      </c>
      <c r="S698" s="45" t="str">
        <f>_xlfn.XLOOKUP(Tabla20[[#This Row],[cedula]],TMODELO[Numero Documento],TMODELO[gen])</f>
        <v>F</v>
      </c>
      <c r="T698" s="49" t="str">
        <f>_xlfn.XLOOKUP(Tabla20[[#This Row],[cedula]],TMODELO[Numero Documento],TMODELO[Lugar Funciones Codigo])</f>
        <v>01.83.03.04</v>
      </c>
    </row>
    <row r="699" spans="1:20">
      <c r="A699" s="57" t="s">
        <v>3113</v>
      </c>
      <c r="B699" s="57" t="s">
        <v>3145</v>
      </c>
      <c r="C699" s="57" t="s">
        <v>3158</v>
      </c>
      <c r="D699" s="57" t="s">
        <v>2535</v>
      </c>
      <c r="E699" s="57" t="str">
        <f>_xlfn.XLOOKUP(Tabla20[[#This Row],[cedula]],TMODELO[Numero Documento],TMODELO[Empleado])</f>
        <v>SANTA TOMASA YBEL ROJAS</v>
      </c>
      <c r="F699" s="57" t="s">
        <v>369</v>
      </c>
      <c r="G699" s="57" t="str">
        <f>_xlfn.XLOOKUP(Tabla20[[#This Row],[cedula]],TMODELO[Numero Documento],TMODELO[Lugar Funciones])</f>
        <v>DIRECCION GENERAL DE MUSEOS</v>
      </c>
      <c r="H699" s="57" t="str">
        <f>_xlfn.XLOOKUP(Tabla20[[#This Row],[cedula]],TCARRERA[CEDULA],TCARRERA[CATEGORIA DEL SERVIDOR],"")</f>
        <v/>
      </c>
      <c r="I699" s="65"/>
      <c r="J699" s="41" t="str">
        <f>IF(Tabla20[[#This Row],[CARRERA]]&lt;&gt;"",Tabla20[[#This Row],[CARRERA]],IF(Tabla20[[#This Row],[Columna1]]&lt;&gt;"",Tabla20[[#This Row],[Columna1]],""))</f>
        <v/>
      </c>
      <c r="K699" s="55" t="str">
        <f>IF(Tabla20[[#This Row],[TIPO]]="Temporales",_xlfn.XLOOKUP(Tabla20[[#This Row],[NOMBRE Y APELLIDO]],TBLFECHAS[NOMBRE Y APELLIDO],TBLFECHAS[DESDE]),"")</f>
        <v/>
      </c>
      <c r="L699" s="55" t="str">
        <f>IF(Tabla20[[#This Row],[TIPO]]="Temporales",_xlfn.XLOOKUP(Tabla20[[#This Row],[NOMBRE Y APELLIDO]],TBLFECHAS[NOMBRE Y APELLIDO],TBLFECHAS[HASTA]),"")</f>
        <v/>
      </c>
      <c r="M699" s="58">
        <v>30000</v>
      </c>
      <c r="N699" s="63">
        <v>0</v>
      </c>
      <c r="O699" s="59">
        <v>912</v>
      </c>
      <c r="P699" s="59">
        <v>861</v>
      </c>
      <c r="Q699" s="59">
        <f>Tabla20[[#This Row],[sbruto]]-SUM(Tabla20[[#This Row],[ISR]:[AFP]])-Tabla20[[#This Row],[sneto]]</f>
        <v>5071</v>
      </c>
      <c r="R699" s="59">
        <v>23156</v>
      </c>
      <c r="S699" s="45" t="str">
        <f>_xlfn.XLOOKUP(Tabla20[[#This Row],[cedula]],TMODELO[Numero Documento],TMODELO[gen])</f>
        <v>F</v>
      </c>
      <c r="T699" s="49" t="str">
        <f>_xlfn.XLOOKUP(Tabla20[[#This Row],[cedula]],TMODELO[Numero Documento],TMODELO[Lugar Funciones Codigo])</f>
        <v>01.83.03.04</v>
      </c>
    </row>
    <row r="700" spans="1:20">
      <c r="A700" s="57" t="s">
        <v>3113</v>
      </c>
      <c r="B700" s="57" t="s">
        <v>3145</v>
      </c>
      <c r="C700" s="57" t="s">
        <v>3158</v>
      </c>
      <c r="D700" s="57" t="s">
        <v>2349</v>
      </c>
      <c r="E700" s="57" t="str">
        <f>_xlfn.XLOOKUP(Tabla20[[#This Row],[cedula]],TMODELO[Numero Documento],TMODELO[Empleado])</f>
        <v>CARLAS ROSANNA VARGAS REYES</v>
      </c>
      <c r="F700" s="57" t="s">
        <v>369</v>
      </c>
      <c r="G700" s="57" t="str">
        <f>_xlfn.XLOOKUP(Tabla20[[#This Row],[cedula]],TMODELO[Numero Documento],TMODELO[Lugar Funciones])</f>
        <v>DIRECCION GENERAL DE MUSEOS</v>
      </c>
      <c r="H700" s="57" t="str">
        <f>_xlfn.XLOOKUP(Tabla20[[#This Row],[cedula]],TCARRERA[CEDULA],TCARRERA[CATEGORIA DEL SERVIDOR],"")</f>
        <v/>
      </c>
      <c r="I700" s="65"/>
      <c r="J700" s="41" t="str">
        <f>IF(Tabla20[[#This Row],[CARRERA]]&lt;&gt;"",Tabla20[[#This Row],[CARRERA]],IF(Tabla20[[#This Row],[Columna1]]&lt;&gt;"",Tabla20[[#This Row],[Columna1]],""))</f>
        <v/>
      </c>
      <c r="K700" s="55" t="str">
        <f>IF(Tabla20[[#This Row],[TIPO]]="Temporales",_xlfn.XLOOKUP(Tabla20[[#This Row],[NOMBRE Y APELLIDO]],TBLFECHAS[NOMBRE Y APELLIDO],TBLFECHAS[DESDE]),"")</f>
        <v/>
      </c>
      <c r="L700" s="55" t="str">
        <f>IF(Tabla20[[#This Row],[TIPO]]="Temporales",_xlfn.XLOOKUP(Tabla20[[#This Row],[NOMBRE Y APELLIDO]],TBLFECHAS[NOMBRE Y APELLIDO],TBLFECHAS[HASTA]),"")</f>
        <v/>
      </c>
      <c r="M700" s="58">
        <v>30000</v>
      </c>
      <c r="N700" s="63">
        <v>0</v>
      </c>
      <c r="O700" s="59">
        <v>912</v>
      </c>
      <c r="P700" s="59">
        <v>861</v>
      </c>
      <c r="Q700" s="59">
        <f>Tabla20[[#This Row],[sbruto]]-SUM(Tabla20[[#This Row],[ISR]:[AFP]])-Tabla20[[#This Row],[sneto]]</f>
        <v>25</v>
      </c>
      <c r="R700" s="59">
        <v>28202</v>
      </c>
      <c r="S700" s="46" t="str">
        <f>_xlfn.XLOOKUP(Tabla20[[#This Row],[cedula]],TMODELO[Numero Documento],TMODELO[gen])</f>
        <v>F</v>
      </c>
      <c r="T700" s="49" t="str">
        <f>_xlfn.XLOOKUP(Tabla20[[#This Row],[cedula]],TMODELO[Numero Documento],TMODELO[Lugar Funciones Codigo])</f>
        <v>01.83.03.04</v>
      </c>
    </row>
    <row r="701" spans="1:20">
      <c r="A701" s="57" t="s">
        <v>3113</v>
      </c>
      <c r="B701" s="57" t="s">
        <v>3145</v>
      </c>
      <c r="C701" s="57" t="s">
        <v>3158</v>
      </c>
      <c r="D701" s="57" t="s">
        <v>2393</v>
      </c>
      <c r="E701" s="57" t="str">
        <f>_xlfn.XLOOKUP(Tabla20[[#This Row],[cedula]],TMODELO[Numero Documento],TMODELO[Empleado])</f>
        <v>FELIX FLORES GONZALEZ</v>
      </c>
      <c r="F701" s="57" t="s">
        <v>441</v>
      </c>
      <c r="G701" s="57" t="str">
        <f>_xlfn.XLOOKUP(Tabla20[[#This Row],[cedula]],TMODELO[Numero Documento],TMODELO[Lugar Funciones])</f>
        <v>DIRECCION GENERAL DE MUSEOS</v>
      </c>
      <c r="H701" s="57" t="str">
        <f>_xlfn.XLOOKUP(Tabla20[[#This Row],[cedula]],TCARRERA[CEDULA],TCARRERA[CATEGORIA DEL SERVIDOR],"")</f>
        <v/>
      </c>
      <c r="I701" s="65"/>
      <c r="J701" s="41" t="str">
        <f>IF(Tabla20[[#This Row],[CARRERA]]&lt;&gt;"",Tabla20[[#This Row],[CARRERA]],IF(Tabla20[[#This Row],[Columna1]]&lt;&gt;"",Tabla20[[#This Row],[Columna1]],""))</f>
        <v/>
      </c>
      <c r="K701" s="55" t="str">
        <f>IF(Tabla20[[#This Row],[TIPO]]="Temporales",_xlfn.XLOOKUP(Tabla20[[#This Row],[NOMBRE Y APELLIDO]],TBLFECHAS[NOMBRE Y APELLIDO],TBLFECHAS[DESDE]),"")</f>
        <v/>
      </c>
      <c r="L701" s="55" t="str">
        <f>IF(Tabla20[[#This Row],[TIPO]]="Temporales",_xlfn.XLOOKUP(Tabla20[[#This Row],[NOMBRE Y APELLIDO]],TBLFECHAS[NOMBRE Y APELLIDO],TBLFECHAS[HASTA]),"")</f>
        <v/>
      </c>
      <c r="M701" s="58">
        <v>30000</v>
      </c>
      <c r="N701" s="63">
        <v>0</v>
      </c>
      <c r="O701" s="59">
        <v>912</v>
      </c>
      <c r="P701" s="59">
        <v>861</v>
      </c>
      <c r="Q701" s="59">
        <f>Tabla20[[#This Row],[sbruto]]-SUM(Tabla20[[#This Row],[ISR]:[AFP]])-Tabla20[[#This Row],[sneto]]</f>
        <v>25</v>
      </c>
      <c r="R701" s="59">
        <v>28202</v>
      </c>
      <c r="S701" s="45" t="str">
        <f>_xlfn.XLOOKUP(Tabla20[[#This Row],[cedula]],TMODELO[Numero Documento],TMODELO[gen])</f>
        <v>M</v>
      </c>
      <c r="T701" s="49" t="str">
        <f>_xlfn.XLOOKUP(Tabla20[[#This Row],[cedula]],TMODELO[Numero Documento],TMODELO[Lugar Funciones Codigo])</f>
        <v>01.83.03.04</v>
      </c>
    </row>
    <row r="702" spans="1:20">
      <c r="A702" s="57" t="s">
        <v>3113</v>
      </c>
      <c r="B702" s="57" t="s">
        <v>3145</v>
      </c>
      <c r="C702" s="57" t="s">
        <v>3158</v>
      </c>
      <c r="D702" s="57" t="s">
        <v>2527</v>
      </c>
      <c r="E702" s="57" t="str">
        <f>_xlfn.XLOOKUP(Tabla20[[#This Row],[cedula]],TMODELO[Numero Documento],TMODELO[Empleado])</f>
        <v>ROLANDO EUSEBIO FRANCISCO</v>
      </c>
      <c r="F702" s="57" t="s">
        <v>441</v>
      </c>
      <c r="G702" s="57" t="str">
        <f>_xlfn.XLOOKUP(Tabla20[[#This Row],[cedula]],TMODELO[Numero Documento],TMODELO[Lugar Funciones])</f>
        <v>DIRECCION GENERAL DE MUSEOS</v>
      </c>
      <c r="H702" s="57" t="str">
        <f>_xlfn.XLOOKUP(Tabla20[[#This Row],[cedula]],TCARRERA[CEDULA],TCARRERA[CATEGORIA DEL SERVIDOR],"")</f>
        <v/>
      </c>
      <c r="I702" s="65"/>
      <c r="J702" s="41" t="str">
        <f>IF(Tabla20[[#This Row],[CARRERA]]&lt;&gt;"",Tabla20[[#This Row],[CARRERA]],IF(Tabla20[[#This Row],[Columna1]]&lt;&gt;"",Tabla20[[#This Row],[Columna1]],""))</f>
        <v/>
      </c>
      <c r="K702" s="55" t="str">
        <f>IF(Tabla20[[#This Row],[TIPO]]="Temporales",_xlfn.XLOOKUP(Tabla20[[#This Row],[NOMBRE Y APELLIDO]],TBLFECHAS[NOMBRE Y APELLIDO],TBLFECHAS[DESDE]),"")</f>
        <v/>
      </c>
      <c r="L702" s="55" t="str">
        <f>IF(Tabla20[[#This Row],[TIPO]]="Temporales",_xlfn.XLOOKUP(Tabla20[[#This Row],[NOMBRE Y APELLIDO]],TBLFECHAS[NOMBRE Y APELLIDO],TBLFECHAS[HASTA]),"")</f>
        <v/>
      </c>
      <c r="M702" s="58">
        <v>30000</v>
      </c>
      <c r="N702" s="63">
        <v>0</v>
      </c>
      <c r="O702" s="59">
        <v>912</v>
      </c>
      <c r="P702" s="59">
        <v>861</v>
      </c>
      <c r="Q702" s="59">
        <f>Tabla20[[#This Row],[sbruto]]-SUM(Tabla20[[#This Row],[ISR]:[AFP]])-Tabla20[[#This Row],[sneto]]</f>
        <v>25</v>
      </c>
      <c r="R702" s="59">
        <v>28202</v>
      </c>
      <c r="S702" s="45" t="str">
        <f>_xlfn.XLOOKUP(Tabla20[[#This Row],[cedula]],TMODELO[Numero Documento],TMODELO[gen])</f>
        <v>M</v>
      </c>
      <c r="T702" s="49" t="str">
        <f>_xlfn.XLOOKUP(Tabla20[[#This Row],[cedula]],TMODELO[Numero Documento],TMODELO[Lugar Funciones Codigo])</f>
        <v>01.83.03.04</v>
      </c>
    </row>
    <row r="703" spans="1:20">
      <c r="A703" s="57" t="s">
        <v>3113</v>
      </c>
      <c r="B703" s="57" t="s">
        <v>3145</v>
      </c>
      <c r="C703" s="57" t="s">
        <v>3158</v>
      </c>
      <c r="D703" s="57" t="s">
        <v>2368</v>
      </c>
      <c r="E703" s="57" t="str">
        <f>_xlfn.XLOOKUP(Tabla20[[#This Row],[cedula]],TMODELO[Numero Documento],TMODELO[Empleado])</f>
        <v>DAYNES VALENTINA CASTRO MADURO</v>
      </c>
      <c r="F703" s="57" t="s">
        <v>369</v>
      </c>
      <c r="G703" s="57" t="str">
        <f>_xlfn.XLOOKUP(Tabla20[[#This Row],[cedula]],TMODELO[Numero Documento],TMODELO[Lugar Funciones])</f>
        <v>DIRECCION GENERAL DE MUSEOS</v>
      </c>
      <c r="H703" s="57" t="str">
        <f>_xlfn.XLOOKUP(Tabla20[[#This Row],[cedula]],TCARRERA[CEDULA],TCARRERA[CATEGORIA DEL SERVIDOR],"")</f>
        <v/>
      </c>
      <c r="I703" s="65"/>
      <c r="J703" s="41" t="str">
        <f>IF(Tabla20[[#This Row],[CARRERA]]&lt;&gt;"",Tabla20[[#This Row],[CARRERA]],IF(Tabla20[[#This Row],[Columna1]]&lt;&gt;"",Tabla20[[#This Row],[Columna1]],""))</f>
        <v/>
      </c>
      <c r="K703" s="55" t="str">
        <f>IF(Tabla20[[#This Row],[TIPO]]="Temporales",_xlfn.XLOOKUP(Tabla20[[#This Row],[NOMBRE Y APELLIDO]],TBLFECHAS[NOMBRE Y APELLIDO],TBLFECHAS[DESDE]),"")</f>
        <v/>
      </c>
      <c r="L703" s="55" t="str">
        <f>IF(Tabla20[[#This Row],[TIPO]]="Temporales",_xlfn.XLOOKUP(Tabla20[[#This Row],[NOMBRE Y APELLIDO]],TBLFECHAS[NOMBRE Y APELLIDO],TBLFECHAS[HASTA]),"")</f>
        <v/>
      </c>
      <c r="M703" s="58">
        <v>30000</v>
      </c>
      <c r="N703" s="63">
        <v>0</v>
      </c>
      <c r="O703" s="59">
        <v>912</v>
      </c>
      <c r="P703" s="59">
        <v>861</v>
      </c>
      <c r="Q703" s="59">
        <f>Tabla20[[#This Row],[sbruto]]-SUM(Tabla20[[#This Row],[ISR]:[AFP]])-Tabla20[[#This Row],[sneto]]</f>
        <v>25</v>
      </c>
      <c r="R703" s="59">
        <v>28202</v>
      </c>
      <c r="S703" s="45" t="str">
        <f>_xlfn.XLOOKUP(Tabla20[[#This Row],[cedula]],TMODELO[Numero Documento],TMODELO[gen])</f>
        <v>F</v>
      </c>
      <c r="T703" s="49" t="str">
        <f>_xlfn.XLOOKUP(Tabla20[[#This Row],[cedula]],TMODELO[Numero Documento],TMODELO[Lugar Funciones Codigo])</f>
        <v>01.83.03.04</v>
      </c>
    </row>
    <row r="704" spans="1:20">
      <c r="A704" s="57" t="s">
        <v>3113</v>
      </c>
      <c r="B704" s="57" t="s">
        <v>3145</v>
      </c>
      <c r="C704" s="57" t="s">
        <v>3158</v>
      </c>
      <c r="D704" s="57" t="s">
        <v>1437</v>
      </c>
      <c r="E704" s="57" t="str">
        <f>_xlfn.XLOOKUP(Tabla20[[#This Row],[cedula]],TMODELO[Numero Documento],TMODELO[Empleado])</f>
        <v>EMILIO FRANCISCO DE JESU GUZMAN PICHARDO</v>
      </c>
      <c r="F704" s="57" t="s">
        <v>352</v>
      </c>
      <c r="G704" s="57" t="str">
        <f>_xlfn.XLOOKUP(Tabla20[[#This Row],[cedula]],TMODELO[Numero Documento],TMODELO[Lugar Funciones])</f>
        <v>DIRECCION GENERAL DE MUSEOS</v>
      </c>
      <c r="H704" s="57" t="str">
        <f>_xlfn.XLOOKUP(Tabla20[[#This Row],[cedula]],TCARRERA[CEDULA],TCARRERA[CATEGORIA DEL SERVIDOR],"")</f>
        <v>CARRERA ADMINISTRATIVA</v>
      </c>
      <c r="I704" s="65"/>
      <c r="J704" s="41" t="str">
        <f>IF(Tabla20[[#This Row],[CARRERA]]&lt;&gt;"",Tabla20[[#This Row],[CARRERA]],IF(Tabla20[[#This Row],[Columna1]]&lt;&gt;"",Tabla20[[#This Row],[Columna1]],""))</f>
        <v>CARRERA ADMINISTRATIVA</v>
      </c>
      <c r="K704" s="55" t="str">
        <f>IF(Tabla20[[#This Row],[TIPO]]="Temporales",_xlfn.XLOOKUP(Tabla20[[#This Row],[NOMBRE Y APELLIDO]],TBLFECHAS[NOMBRE Y APELLIDO],TBLFECHAS[DESDE]),"")</f>
        <v/>
      </c>
      <c r="L704" s="55" t="str">
        <f>IF(Tabla20[[#This Row],[TIPO]]="Temporales",_xlfn.XLOOKUP(Tabla20[[#This Row],[NOMBRE Y APELLIDO]],TBLFECHAS[NOMBRE Y APELLIDO],TBLFECHAS[HASTA]),"")</f>
        <v/>
      </c>
      <c r="M704" s="58">
        <v>28000</v>
      </c>
      <c r="N704" s="63">
        <v>0</v>
      </c>
      <c r="O704" s="59">
        <v>851.2</v>
      </c>
      <c r="P704" s="59">
        <v>803.6</v>
      </c>
      <c r="Q704" s="59">
        <f>Tabla20[[#This Row],[sbruto]]-SUM(Tabla20[[#This Row],[ISR]:[AFP]])-Tabla20[[#This Row],[sneto]]</f>
        <v>15954.83</v>
      </c>
      <c r="R704" s="59">
        <v>10390.370000000001</v>
      </c>
      <c r="S704" s="49" t="str">
        <f>_xlfn.XLOOKUP(Tabla20[[#This Row],[cedula]],TMODELO[Numero Documento],TMODELO[gen])</f>
        <v>M</v>
      </c>
      <c r="T704" s="49" t="str">
        <f>_xlfn.XLOOKUP(Tabla20[[#This Row],[cedula]],TMODELO[Numero Documento],TMODELO[Lugar Funciones Codigo])</f>
        <v>01.83.03.04</v>
      </c>
    </row>
    <row r="705" spans="1:20">
      <c r="A705" s="57" t="s">
        <v>3113</v>
      </c>
      <c r="B705" s="57" t="s">
        <v>3145</v>
      </c>
      <c r="C705" s="57" t="s">
        <v>3158</v>
      </c>
      <c r="D705" s="57" t="s">
        <v>1408</v>
      </c>
      <c r="E705" s="57" t="str">
        <f>_xlfn.XLOOKUP(Tabla20[[#This Row],[cedula]],TMODELO[Numero Documento],TMODELO[Empleado])</f>
        <v>ALBERTO FRIAS TAVAREZ</v>
      </c>
      <c r="F705" s="57" t="s">
        <v>352</v>
      </c>
      <c r="G705" s="57" t="str">
        <f>_xlfn.XLOOKUP(Tabla20[[#This Row],[cedula]],TMODELO[Numero Documento],TMODELO[Lugar Funciones])</f>
        <v>DIRECCION GENERAL DE MUSEOS</v>
      </c>
      <c r="H705" s="57" t="str">
        <f>_xlfn.XLOOKUP(Tabla20[[#This Row],[cedula]],TCARRERA[CEDULA],TCARRERA[CATEGORIA DEL SERVIDOR],"")</f>
        <v>CARRERA ADMINISTRATIVA</v>
      </c>
      <c r="I705" s="65"/>
      <c r="J705" s="41" t="str">
        <f>IF(Tabla20[[#This Row],[CARRERA]]&lt;&gt;"",Tabla20[[#This Row],[CARRERA]],IF(Tabla20[[#This Row],[Columna1]]&lt;&gt;"",Tabla20[[#This Row],[Columna1]],""))</f>
        <v>CARRERA ADMINISTRATIVA</v>
      </c>
      <c r="K705" s="55" t="str">
        <f>IF(Tabla20[[#This Row],[TIPO]]="Temporales",_xlfn.XLOOKUP(Tabla20[[#This Row],[NOMBRE Y APELLIDO]],TBLFECHAS[NOMBRE Y APELLIDO],TBLFECHAS[DESDE]),"")</f>
        <v/>
      </c>
      <c r="L705" s="55" t="str">
        <f>IF(Tabla20[[#This Row],[TIPO]]="Temporales",_xlfn.XLOOKUP(Tabla20[[#This Row],[NOMBRE Y APELLIDO]],TBLFECHAS[NOMBRE Y APELLIDO],TBLFECHAS[HASTA]),"")</f>
        <v/>
      </c>
      <c r="M705" s="58">
        <v>28000</v>
      </c>
      <c r="N705" s="60">
        <v>0</v>
      </c>
      <c r="O705" s="59">
        <v>851.2</v>
      </c>
      <c r="P705" s="59">
        <v>803.6</v>
      </c>
      <c r="Q705" s="59">
        <f>Tabla20[[#This Row],[sbruto]]-SUM(Tabla20[[#This Row],[ISR]:[AFP]])-Tabla20[[#This Row],[sneto]]</f>
        <v>11089.19</v>
      </c>
      <c r="R705" s="59">
        <v>15256.01</v>
      </c>
      <c r="S705" s="49" t="str">
        <f>_xlfn.XLOOKUP(Tabla20[[#This Row],[cedula]],TMODELO[Numero Documento],TMODELO[gen])</f>
        <v>M</v>
      </c>
      <c r="T705" s="49" t="str">
        <f>_xlfn.XLOOKUP(Tabla20[[#This Row],[cedula]],TMODELO[Numero Documento],TMODELO[Lugar Funciones Codigo])</f>
        <v>01.83.03.04</v>
      </c>
    </row>
    <row r="706" spans="1:20">
      <c r="A706" s="57" t="s">
        <v>3113</v>
      </c>
      <c r="B706" s="57" t="s">
        <v>3145</v>
      </c>
      <c r="C706" s="57" t="s">
        <v>3158</v>
      </c>
      <c r="D706" s="57" t="s">
        <v>1465</v>
      </c>
      <c r="E706" s="57" t="str">
        <f>_xlfn.XLOOKUP(Tabla20[[#This Row],[cedula]],TMODELO[Numero Documento],TMODELO[Empleado])</f>
        <v>LEOPOLDO ENRIQUE PEREZ</v>
      </c>
      <c r="F706" s="57" t="s">
        <v>352</v>
      </c>
      <c r="G706" s="57" t="str">
        <f>_xlfn.XLOOKUP(Tabla20[[#This Row],[cedula]],TMODELO[Numero Documento],TMODELO[Lugar Funciones])</f>
        <v>DIRECCION GENERAL DE MUSEOS</v>
      </c>
      <c r="H706" s="57" t="str">
        <f>_xlfn.XLOOKUP(Tabla20[[#This Row],[cedula]],TCARRERA[CEDULA],TCARRERA[CATEGORIA DEL SERVIDOR],"")</f>
        <v>CARRERA ADMINISTRATIVA</v>
      </c>
      <c r="I706" s="65"/>
      <c r="J706" s="41" t="str">
        <f>IF(Tabla20[[#This Row],[CARRERA]]&lt;&gt;"",Tabla20[[#This Row],[CARRERA]],IF(Tabla20[[#This Row],[Columna1]]&lt;&gt;"",Tabla20[[#This Row],[Columna1]],""))</f>
        <v>CARRERA ADMINISTRATIVA</v>
      </c>
      <c r="K706" s="55" t="str">
        <f>IF(Tabla20[[#This Row],[TIPO]]="Temporales",_xlfn.XLOOKUP(Tabla20[[#This Row],[NOMBRE Y APELLIDO]],TBLFECHAS[NOMBRE Y APELLIDO],TBLFECHAS[DESDE]),"")</f>
        <v/>
      </c>
      <c r="L706" s="55" t="str">
        <f>IF(Tabla20[[#This Row],[TIPO]]="Temporales",_xlfn.XLOOKUP(Tabla20[[#This Row],[NOMBRE Y APELLIDO]],TBLFECHAS[NOMBRE Y APELLIDO],TBLFECHAS[HASTA]),"")</f>
        <v/>
      </c>
      <c r="M706" s="58">
        <v>28000</v>
      </c>
      <c r="N706" s="60">
        <v>0</v>
      </c>
      <c r="O706" s="59">
        <v>851.2</v>
      </c>
      <c r="P706" s="59">
        <v>803.6</v>
      </c>
      <c r="Q706" s="59">
        <f>Tabla20[[#This Row],[sbruto]]-SUM(Tabla20[[#This Row],[ISR]:[AFP]])-Tabla20[[#This Row],[sneto]]</f>
        <v>19691.060000000001</v>
      </c>
      <c r="R706" s="59">
        <v>6654.14</v>
      </c>
      <c r="S706" s="45" t="str">
        <f>_xlfn.XLOOKUP(Tabla20[[#This Row],[cedula]],TMODELO[Numero Documento],TMODELO[gen])</f>
        <v>M</v>
      </c>
      <c r="T706" s="49" t="str">
        <f>_xlfn.XLOOKUP(Tabla20[[#This Row],[cedula]],TMODELO[Numero Documento],TMODELO[Lugar Funciones Codigo])</f>
        <v>01.83.03.04</v>
      </c>
    </row>
    <row r="707" spans="1:20">
      <c r="A707" s="57" t="s">
        <v>3113</v>
      </c>
      <c r="B707" s="57" t="s">
        <v>3145</v>
      </c>
      <c r="C707" s="57" t="s">
        <v>3158</v>
      </c>
      <c r="D707" s="57" t="s">
        <v>1464</v>
      </c>
      <c r="E707" s="57" t="str">
        <f>_xlfn.XLOOKUP(Tabla20[[#This Row],[cedula]],TMODELO[Numero Documento],TMODELO[Empleado])</f>
        <v>LEIDY SAHILYS SANTIAGO TERRERO</v>
      </c>
      <c r="F707" s="57" t="s">
        <v>352</v>
      </c>
      <c r="G707" s="57" t="str">
        <f>_xlfn.XLOOKUP(Tabla20[[#This Row],[cedula]],TMODELO[Numero Documento],TMODELO[Lugar Funciones])</f>
        <v>DIRECCION GENERAL DE MUSEOS</v>
      </c>
      <c r="H707" s="57" t="str">
        <f>_xlfn.XLOOKUP(Tabla20[[#This Row],[cedula]],TCARRERA[CEDULA],TCARRERA[CATEGORIA DEL SERVIDOR],"")</f>
        <v>CARRERA ADMINISTRATIVA</v>
      </c>
      <c r="I707" s="65"/>
      <c r="J707" s="41" t="str">
        <f>IF(Tabla20[[#This Row],[CARRERA]]&lt;&gt;"",Tabla20[[#This Row],[CARRERA]],IF(Tabla20[[#This Row],[Columna1]]&lt;&gt;"",Tabla20[[#This Row],[Columna1]],""))</f>
        <v>CARRERA ADMINISTRATIVA</v>
      </c>
      <c r="K707" s="55" t="str">
        <f>IF(Tabla20[[#This Row],[TIPO]]="Temporales",_xlfn.XLOOKUP(Tabla20[[#This Row],[NOMBRE Y APELLIDO]],TBLFECHAS[NOMBRE Y APELLIDO],TBLFECHAS[DESDE]),"")</f>
        <v/>
      </c>
      <c r="L707" s="55" t="str">
        <f>IF(Tabla20[[#This Row],[TIPO]]="Temporales",_xlfn.XLOOKUP(Tabla20[[#This Row],[NOMBRE Y APELLIDO]],TBLFECHAS[NOMBRE Y APELLIDO],TBLFECHAS[HASTA]),"")</f>
        <v/>
      </c>
      <c r="M707" s="58">
        <v>28000</v>
      </c>
      <c r="N707" s="62">
        <v>0</v>
      </c>
      <c r="O707" s="59">
        <v>851.2</v>
      </c>
      <c r="P707" s="59">
        <v>803.6</v>
      </c>
      <c r="Q707" s="59">
        <f>Tabla20[[#This Row],[sbruto]]-SUM(Tabla20[[#This Row],[ISR]:[AFP]])-Tabla20[[#This Row],[sneto]]</f>
        <v>5625</v>
      </c>
      <c r="R707" s="59">
        <v>20720.2</v>
      </c>
      <c r="S707" s="45" t="str">
        <f>_xlfn.XLOOKUP(Tabla20[[#This Row],[cedula]],TMODELO[Numero Documento],TMODELO[gen])</f>
        <v>F</v>
      </c>
      <c r="T707" s="49" t="str">
        <f>_xlfn.XLOOKUP(Tabla20[[#This Row],[cedula]],TMODELO[Numero Documento],TMODELO[Lugar Funciones Codigo])</f>
        <v>01.83.03.04</v>
      </c>
    </row>
    <row r="708" spans="1:20">
      <c r="A708" s="57" t="s">
        <v>3113</v>
      </c>
      <c r="B708" s="57" t="s">
        <v>3145</v>
      </c>
      <c r="C708" s="57" t="s">
        <v>3158</v>
      </c>
      <c r="D708" s="57" t="s">
        <v>2448</v>
      </c>
      <c r="E708" s="57" t="str">
        <f>_xlfn.XLOOKUP(Tabla20[[#This Row],[cedula]],TMODELO[Numero Documento],TMODELO[Empleado])</f>
        <v>JUAN ANTONIO HOLGUIN ARIAS</v>
      </c>
      <c r="F708" s="57" t="s">
        <v>352</v>
      </c>
      <c r="G708" s="57" t="str">
        <f>_xlfn.XLOOKUP(Tabla20[[#This Row],[cedula]],TMODELO[Numero Documento],TMODELO[Lugar Funciones])</f>
        <v>DIRECCION GENERAL DE MUSEOS</v>
      </c>
      <c r="H708" s="57" t="str">
        <f>_xlfn.XLOOKUP(Tabla20[[#This Row],[cedula]],TCARRERA[CEDULA],TCARRERA[CATEGORIA DEL SERVIDOR],"")</f>
        <v/>
      </c>
      <c r="I708" s="65"/>
      <c r="J708" s="41" t="str">
        <f>IF(Tabla20[[#This Row],[CARRERA]]&lt;&gt;"",Tabla20[[#This Row],[CARRERA]],IF(Tabla20[[#This Row],[Columna1]]&lt;&gt;"",Tabla20[[#This Row],[Columna1]],""))</f>
        <v/>
      </c>
      <c r="K708" s="55" t="str">
        <f>IF(Tabla20[[#This Row],[TIPO]]="Temporales",_xlfn.XLOOKUP(Tabla20[[#This Row],[NOMBRE Y APELLIDO]],TBLFECHAS[NOMBRE Y APELLIDO],TBLFECHAS[DESDE]),"")</f>
        <v/>
      </c>
      <c r="L708" s="55" t="str">
        <f>IF(Tabla20[[#This Row],[TIPO]]="Temporales",_xlfn.XLOOKUP(Tabla20[[#This Row],[NOMBRE Y APELLIDO]],TBLFECHAS[NOMBRE Y APELLIDO],TBLFECHAS[HASTA]),"")</f>
        <v/>
      </c>
      <c r="M708" s="58">
        <v>28000</v>
      </c>
      <c r="N708" s="63">
        <v>0</v>
      </c>
      <c r="O708" s="59">
        <v>851.2</v>
      </c>
      <c r="P708" s="59">
        <v>803.6</v>
      </c>
      <c r="Q708" s="59">
        <f>Tabla20[[#This Row],[sbruto]]-SUM(Tabla20[[#This Row],[ISR]:[AFP]])-Tabla20[[#This Row],[sneto]]</f>
        <v>1675.119999999999</v>
      </c>
      <c r="R708" s="59">
        <v>24670.080000000002</v>
      </c>
      <c r="S708" s="49" t="str">
        <f>_xlfn.XLOOKUP(Tabla20[[#This Row],[cedula]],TMODELO[Numero Documento],TMODELO[gen])</f>
        <v>M</v>
      </c>
      <c r="T708" s="49" t="str">
        <f>_xlfn.XLOOKUP(Tabla20[[#This Row],[cedula]],TMODELO[Numero Documento],TMODELO[Lugar Funciones Codigo])</f>
        <v>01.83.03.04</v>
      </c>
    </row>
    <row r="709" spans="1:20">
      <c r="A709" s="57" t="s">
        <v>3113</v>
      </c>
      <c r="B709" s="57" t="s">
        <v>3145</v>
      </c>
      <c r="C709" s="57" t="s">
        <v>3158</v>
      </c>
      <c r="D709" s="57" t="s">
        <v>1412</v>
      </c>
      <c r="E709" s="57" t="str">
        <f>_xlfn.XLOOKUP(Tabla20[[#This Row],[cedula]],TMODELO[Numero Documento],TMODELO[Empleado])</f>
        <v>AMALIA JOSEFA TORRES BRUNO</v>
      </c>
      <c r="F709" s="57" t="s">
        <v>366</v>
      </c>
      <c r="G709" s="57" t="str">
        <f>_xlfn.XLOOKUP(Tabla20[[#This Row],[cedula]],TMODELO[Numero Documento],TMODELO[Lugar Funciones])</f>
        <v>DIRECCION GENERAL DE MUSEOS</v>
      </c>
      <c r="H709" s="57" t="str">
        <f>_xlfn.XLOOKUP(Tabla20[[#This Row],[cedula]],TCARRERA[CEDULA],TCARRERA[CATEGORIA DEL SERVIDOR],"")</f>
        <v>CARRERA ADMINISTRATIVA</v>
      </c>
      <c r="I709" s="65"/>
      <c r="J709" s="41" t="str">
        <f>IF(Tabla20[[#This Row],[CARRERA]]&lt;&gt;"",Tabla20[[#This Row],[CARRERA]],IF(Tabla20[[#This Row],[Columna1]]&lt;&gt;"",Tabla20[[#This Row],[Columna1]],""))</f>
        <v>CARRERA ADMINISTRATIVA</v>
      </c>
      <c r="K709" s="55" t="str">
        <f>IF(Tabla20[[#This Row],[TIPO]]="Temporales",_xlfn.XLOOKUP(Tabla20[[#This Row],[NOMBRE Y APELLIDO]],TBLFECHAS[NOMBRE Y APELLIDO],TBLFECHAS[DESDE]),"")</f>
        <v/>
      </c>
      <c r="L709" s="55" t="str">
        <f>IF(Tabla20[[#This Row],[TIPO]]="Temporales",_xlfn.XLOOKUP(Tabla20[[#This Row],[NOMBRE Y APELLIDO]],TBLFECHAS[NOMBRE Y APELLIDO],TBLFECHAS[HASTA]),"")</f>
        <v/>
      </c>
      <c r="M709" s="58">
        <v>28000</v>
      </c>
      <c r="N709" s="63">
        <v>0</v>
      </c>
      <c r="O709" s="59">
        <v>851.2</v>
      </c>
      <c r="P709" s="59">
        <v>803.6</v>
      </c>
      <c r="Q709" s="59">
        <f>Tabla20[[#This Row],[sbruto]]-SUM(Tabla20[[#This Row],[ISR]:[AFP]])-Tabla20[[#This Row],[sneto]]</f>
        <v>20767.63</v>
      </c>
      <c r="R709" s="59">
        <v>5577.57</v>
      </c>
      <c r="S709" s="45" t="str">
        <f>_xlfn.XLOOKUP(Tabla20[[#This Row],[cedula]],TMODELO[Numero Documento],TMODELO[gen])</f>
        <v>F</v>
      </c>
      <c r="T709" s="49" t="str">
        <f>_xlfn.XLOOKUP(Tabla20[[#This Row],[cedula]],TMODELO[Numero Documento],TMODELO[Lugar Funciones Codigo])</f>
        <v>01.83.03.04</v>
      </c>
    </row>
    <row r="710" spans="1:20">
      <c r="A710" s="57" t="s">
        <v>3113</v>
      </c>
      <c r="B710" s="57" t="s">
        <v>3145</v>
      </c>
      <c r="C710" s="57" t="s">
        <v>3158</v>
      </c>
      <c r="D710" s="57" t="s">
        <v>2398</v>
      </c>
      <c r="E710" s="57" t="str">
        <f>_xlfn.XLOOKUP(Tabla20[[#This Row],[cedula]],TMODELO[Numero Documento],TMODELO[Empleado])</f>
        <v>FRANCISCO RAFAEL MIRELES PEREZ</v>
      </c>
      <c r="F710" s="57" t="s">
        <v>387</v>
      </c>
      <c r="G710" s="57" t="str">
        <f>_xlfn.XLOOKUP(Tabla20[[#This Row],[cedula]],TMODELO[Numero Documento],TMODELO[Lugar Funciones])</f>
        <v>DIRECCION GENERAL DE MUSEOS</v>
      </c>
      <c r="H710" s="57" t="str">
        <f>_xlfn.XLOOKUP(Tabla20[[#This Row],[cedula]],TCARRERA[CEDULA],TCARRERA[CATEGORIA DEL SERVIDOR],"")</f>
        <v/>
      </c>
      <c r="I710" s="65"/>
      <c r="J710" s="41" t="str">
        <f>IF(Tabla20[[#This Row],[CARRERA]]&lt;&gt;"",Tabla20[[#This Row],[CARRERA]],IF(Tabla20[[#This Row],[Columna1]]&lt;&gt;"",Tabla20[[#This Row],[Columna1]],""))</f>
        <v/>
      </c>
      <c r="K710" s="55" t="str">
        <f>IF(Tabla20[[#This Row],[TIPO]]="Temporales",_xlfn.XLOOKUP(Tabla20[[#This Row],[NOMBRE Y APELLIDO]],TBLFECHAS[NOMBRE Y APELLIDO],TBLFECHAS[DESDE]),"")</f>
        <v/>
      </c>
      <c r="L710" s="55" t="str">
        <f>IF(Tabla20[[#This Row],[TIPO]]="Temporales",_xlfn.XLOOKUP(Tabla20[[#This Row],[NOMBRE Y APELLIDO]],TBLFECHAS[NOMBRE Y APELLIDO],TBLFECHAS[HASTA]),"")</f>
        <v/>
      </c>
      <c r="M710" s="58">
        <v>28000</v>
      </c>
      <c r="N710" s="61">
        <v>0</v>
      </c>
      <c r="O710" s="59">
        <v>851.2</v>
      </c>
      <c r="P710" s="59">
        <v>803.6</v>
      </c>
      <c r="Q710" s="59">
        <f>Tabla20[[#This Row],[sbruto]]-SUM(Tabla20[[#This Row],[ISR]:[AFP]])-Tabla20[[#This Row],[sneto]]</f>
        <v>25</v>
      </c>
      <c r="R710" s="59">
        <v>26320.2</v>
      </c>
      <c r="S710" s="45" t="str">
        <f>_xlfn.XLOOKUP(Tabla20[[#This Row],[cedula]],TMODELO[Numero Documento],TMODELO[gen])</f>
        <v>M</v>
      </c>
      <c r="T710" s="49" t="str">
        <f>_xlfn.XLOOKUP(Tabla20[[#This Row],[cedula]],TMODELO[Numero Documento],TMODELO[Lugar Funciones Codigo])</f>
        <v>01.83.03.04</v>
      </c>
    </row>
    <row r="711" spans="1:20">
      <c r="A711" s="57" t="s">
        <v>3113</v>
      </c>
      <c r="B711" s="57" t="s">
        <v>3145</v>
      </c>
      <c r="C711" s="57" t="s">
        <v>3158</v>
      </c>
      <c r="D711" s="57" t="s">
        <v>2552</v>
      </c>
      <c r="E711" s="57" t="str">
        <f>_xlfn.XLOOKUP(Tabla20[[#This Row],[cedula]],TMODELO[Numero Documento],TMODELO[Empleado])</f>
        <v>VICTOR RAMON AVILA SUERO</v>
      </c>
      <c r="F711" s="57" t="s">
        <v>578</v>
      </c>
      <c r="G711" s="57" t="str">
        <f>_xlfn.XLOOKUP(Tabla20[[#This Row],[cedula]],TMODELO[Numero Documento],TMODELO[Lugar Funciones])</f>
        <v>DIRECCION GENERAL DE MUSEOS</v>
      </c>
      <c r="H711" s="57" t="str">
        <f>_xlfn.XLOOKUP(Tabla20[[#This Row],[cedula]],TCARRERA[CEDULA],TCARRERA[CATEGORIA DEL SERVIDOR],"")</f>
        <v/>
      </c>
      <c r="I711" s="65"/>
      <c r="J711" s="41" t="str">
        <f>IF(Tabla20[[#This Row],[CARRERA]]&lt;&gt;"",Tabla20[[#This Row],[CARRERA]],IF(Tabla20[[#This Row],[Columna1]]&lt;&gt;"",Tabla20[[#This Row],[Columna1]],""))</f>
        <v/>
      </c>
      <c r="K711" s="55" t="str">
        <f>IF(Tabla20[[#This Row],[TIPO]]="Temporales",_xlfn.XLOOKUP(Tabla20[[#This Row],[NOMBRE Y APELLIDO]],TBLFECHAS[NOMBRE Y APELLIDO],TBLFECHAS[DESDE]),"")</f>
        <v/>
      </c>
      <c r="L711" s="55" t="str">
        <f>IF(Tabla20[[#This Row],[TIPO]]="Temporales",_xlfn.XLOOKUP(Tabla20[[#This Row],[NOMBRE Y APELLIDO]],TBLFECHAS[NOMBRE Y APELLIDO],TBLFECHAS[HASTA]),"")</f>
        <v/>
      </c>
      <c r="M711" s="58">
        <v>26250</v>
      </c>
      <c r="N711" s="63">
        <v>0</v>
      </c>
      <c r="O711" s="59">
        <v>798</v>
      </c>
      <c r="P711" s="59">
        <v>753.38</v>
      </c>
      <c r="Q711" s="59">
        <f>Tabla20[[#This Row],[sbruto]]-SUM(Tabla20[[#This Row],[ISR]:[AFP]])-Tabla20[[#This Row],[sneto]]</f>
        <v>25</v>
      </c>
      <c r="R711" s="59">
        <v>24673.62</v>
      </c>
      <c r="S711" s="45" t="str">
        <f>_xlfn.XLOOKUP(Tabla20[[#This Row],[cedula]],TMODELO[Numero Documento],TMODELO[gen])</f>
        <v>M</v>
      </c>
      <c r="T711" s="49" t="str">
        <f>_xlfn.XLOOKUP(Tabla20[[#This Row],[cedula]],TMODELO[Numero Documento],TMODELO[Lugar Funciones Codigo])</f>
        <v>01.83.03.04</v>
      </c>
    </row>
    <row r="712" spans="1:20">
      <c r="A712" s="57" t="s">
        <v>3113</v>
      </c>
      <c r="B712" s="57" t="s">
        <v>3145</v>
      </c>
      <c r="C712" s="57" t="s">
        <v>3158</v>
      </c>
      <c r="D712" s="57" t="s">
        <v>1490</v>
      </c>
      <c r="E712" s="57" t="str">
        <f>_xlfn.XLOOKUP(Tabla20[[#This Row],[cedula]],TMODELO[Numero Documento],TMODELO[Empleado])</f>
        <v>MIGUELINA RAMONA GONZALEZ RIVERA DE SOSA</v>
      </c>
      <c r="F712" s="57" t="s">
        <v>10</v>
      </c>
      <c r="G712" s="57" t="str">
        <f>_xlfn.XLOOKUP(Tabla20[[#This Row],[cedula]],TMODELO[Numero Documento],TMODELO[Lugar Funciones])</f>
        <v>DIRECCION GENERAL DE MUSEOS</v>
      </c>
      <c r="H712" s="57" t="str">
        <f>_xlfn.XLOOKUP(Tabla20[[#This Row],[cedula]],TCARRERA[CEDULA],TCARRERA[CATEGORIA DEL SERVIDOR],"")</f>
        <v>CARRERA ADMINISTRATIVA</v>
      </c>
      <c r="I712" s="65"/>
      <c r="J712" s="50" t="str">
        <f>IF(Tabla20[[#This Row],[CARRERA]]&lt;&gt;"",Tabla20[[#This Row],[CARRERA]],IF(Tabla20[[#This Row],[Columna1]]&lt;&gt;"",Tabla20[[#This Row],[Columna1]],""))</f>
        <v>CARRERA ADMINISTRATIVA</v>
      </c>
      <c r="K712" s="54" t="str">
        <f>IF(Tabla20[[#This Row],[TIPO]]="Temporales",_xlfn.XLOOKUP(Tabla20[[#This Row],[NOMBRE Y APELLIDO]],TBLFECHAS[NOMBRE Y APELLIDO],TBLFECHAS[DESDE]),"")</f>
        <v/>
      </c>
      <c r="L712" s="54" t="str">
        <f>IF(Tabla20[[#This Row],[TIPO]]="Temporales",_xlfn.XLOOKUP(Tabla20[[#This Row],[NOMBRE Y APELLIDO]],TBLFECHAS[NOMBRE Y APELLIDO],TBLFECHAS[HASTA]),"")</f>
        <v/>
      </c>
      <c r="M712" s="58">
        <v>26250</v>
      </c>
      <c r="N712" s="60">
        <v>0</v>
      </c>
      <c r="O712" s="59">
        <v>798</v>
      </c>
      <c r="P712" s="59">
        <v>753.38</v>
      </c>
      <c r="Q712" s="59">
        <f>Tabla20[[#This Row],[sbruto]]-SUM(Tabla20[[#This Row],[ISR]:[AFP]])-Tabla20[[#This Row],[sneto]]</f>
        <v>10329.999999999998</v>
      </c>
      <c r="R712" s="59">
        <v>14368.62</v>
      </c>
      <c r="S712" s="45" t="str">
        <f>_xlfn.XLOOKUP(Tabla20[[#This Row],[cedula]],TMODELO[Numero Documento],TMODELO[gen])</f>
        <v>F</v>
      </c>
      <c r="T712" s="49" t="str">
        <f>_xlfn.XLOOKUP(Tabla20[[#This Row],[cedula]],TMODELO[Numero Documento],TMODELO[Lugar Funciones Codigo])</f>
        <v>01.83.03.04</v>
      </c>
    </row>
    <row r="713" spans="1:20">
      <c r="A713" s="57" t="s">
        <v>3113</v>
      </c>
      <c r="B713" s="57" t="s">
        <v>3145</v>
      </c>
      <c r="C713" s="57" t="s">
        <v>3158</v>
      </c>
      <c r="D713" s="57" t="s">
        <v>1473</v>
      </c>
      <c r="E713" s="57" t="str">
        <f>_xlfn.XLOOKUP(Tabla20[[#This Row],[cedula]],TMODELO[Numero Documento],TMODELO[Empleado])</f>
        <v>LUZ MARIA MENDEZ</v>
      </c>
      <c r="F713" s="57" t="s">
        <v>10</v>
      </c>
      <c r="G713" s="57" t="str">
        <f>_xlfn.XLOOKUP(Tabla20[[#This Row],[cedula]],TMODELO[Numero Documento],TMODELO[Lugar Funciones])</f>
        <v>DIRECCION GENERAL DE MUSEOS</v>
      </c>
      <c r="H713" s="57" t="str">
        <f>_xlfn.XLOOKUP(Tabla20[[#This Row],[cedula]],TCARRERA[CEDULA],TCARRERA[CATEGORIA DEL SERVIDOR],"")</f>
        <v>CARRERA ADMINISTRATIVA</v>
      </c>
      <c r="I713" s="65"/>
      <c r="J713" s="41" t="str">
        <f>IF(Tabla20[[#This Row],[CARRERA]]&lt;&gt;"",Tabla20[[#This Row],[CARRERA]],IF(Tabla20[[#This Row],[Columna1]]&lt;&gt;"",Tabla20[[#This Row],[Columna1]],""))</f>
        <v>CARRERA ADMINISTRATIVA</v>
      </c>
      <c r="K713" s="55" t="str">
        <f>IF(Tabla20[[#This Row],[TIPO]]="Temporales",_xlfn.XLOOKUP(Tabla20[[#This Row],[NOMBRE Y APELLIDO]],TBLFECHAS[NOMBRE Y APELLIDO],TBLFECHAS[DESDE]),"")</f>
        <v/>
      </c>
      <c r="L713" s="55" t="str">
        <f>IF(Tabla20[[#This Row],[TIPO]]="Temporales",_xlfn.XLOOKUP(Tabla20[[#This Row],[NOMBRE Y APELLIDO]],TBLFECHAS[NOMBRE Y APELLIDO],TBLFECHAS[HASTA]),"")</f>
        <v/>
      </c>
      <c r="M713" s="58">
        <v>26250</v>
      </c>
      <c r="N713" s="60">
        <v>0</v>
      </c>
      <c r="O713" s="59">
        <v>798</v>
      </c>
      <c r="P713" s="59">
        <v>753.38</v>
      </c>
      <c r="Q713" s="59">
        <f>Tabla20[[#This Row],[sbruto]]-SUM(Tabla20[[#This Row],[ISR]:[AFP]])-Tabla20[[#This Row],[sneto]]</f>
        <v>19666.66</v>
      </c>
      <c r="R713" s="59">
        <v>5031.96</v>
      </c>
      <c r="S713" s="48" t="str">
        <f>_xlfn.XLOOKUP(Tabla20[[#This Row],[cedula]],TMODELO[Numero Documento],TMODELO[gen])</f>
        <v>F</v>
      </c>
      <c r="T713" s="49" t="str">
        <f>_xlfn.XLOOKUP(Tabla20[[#This Row],[cedula]],TMODELO[Numero Documento],TMODELO[Lugar Funciones Codigo])</f>
        <v>01.83.03.04</v>
      </c>
    </row>
    <row r="714" spans="1:20">
      <c r="A714" s="57" t="s">
        <v>3113</v>
      </c>
      <c r="B714" s="57" t="s">
        <v>3145</v>
      </c>
      <c r="C714" s="57" t="s">
        <v>3158</v>
      </c>
      <c r="D714" s="57" t="s">
        <v>1504</v>
      </c>
      <c r="E714" s="57" t="str">
        <f>_xlfn.XLOOKUP(Tabla20[[#This Row],[cedula]],TMODELO[Numero Documento],TMODELO[Empleado])</f>
        <v>RAMONA FRANCISCA RODRIGUEZ DE LEON</v>
      </c>
      <c r="F714" s="57" t="s">
        <v>1269</v>
      </c>
      <c r="G714" s="57" t="str">
        <f>_xlfn.XLOOKUP(Tabla20[[#This Row],[cedula]],TMODELO[Numero Documento],TMODELO[Lugar Funciones])</f>
        <v>DIRECCION GENERAL DE MUSEOS</v>
      </c>
      <c r="H714" s="57" t="str">
        <f>_xlfn.XLOOKUP(Tabla20[[#This Row],[cedula]],TCARRERA[CEDULA],TCARRERA[CATEGORIA DEL SERVIDOR],"")</f>
        <v>CARRERA ADMINISTRATIVA</v>
      </c>
      <c r="I714" s="65"/>
      <c r="J714" s="41" t="str">
        <f>IF(Tabla20[[#This Row],[CARRERA]]&lt;&gt;"",Tabla20[[#This Row],[CARRERA]],IF(Tabla20[[#This Row],[Columna1]]&lt;&gt;"",Tabla20[[#This Row],[Columna1]],""))</f>
        <v>CARRERA ADMINISTRATIVA</v>
      </c>
      <c r="K714" s="55" t="str">
        <f>IF(Tabla20[[#This Row],[TIPO]]="Temporales",_xlfn.XLOOKUP(Tabla20[[#This Row],[NOMBRE Y APELLIDO]],TBLFECHAS[NOMBRE Y APELLIDO],TBLFECHAS[DESDE]),"")</f>
        <v/>
      </c>
      <c r="L714" s="55" t="str">
        <f>IF(Tabla20[[#This Row],[TIPO]]="Temporales",_xlfn.XLOOKUP(Tabla20[[#This Row],[NOMBRE Y APELLIDO]],TBLFECHAS[NOMBRE Y APELLIDO],TBLFECHAS[HASTA]),"")</f>
        <v/>
      </c>
      <c r="M714" s="58">
        <v>26250</v>
      </c>
      <c r="N714" s="63">
        <v>0</v>
      </c>
      <c r="O714" s="59">
        <v>798</v>
      </c>
      <c r="P714" s="59">
        <v>753.38</v>
      </c>
      <c r="Q714" s="59">
        <f>Tabla20[[#This Row],[sbruto]]-SUM(Tabla20[[#This Row],[ISR]:[AFP]])-Tabla20[[#This Row],[sneto]]</f>
        <v>18632.199999999997</v>
      </c>
      <c r="R714" s="59">
        <v>6066.42</v>
      </c>
      <c r="S714" s="45" t="str">
        <f>_xlfn.XLOOKUP(Tabla20[[#This Row],[cedula]],TMODELO[Numero Documento],TMODELO[gen])</f>
        <v>F</v>
      </c>
      <c r="T714" s="49" t="str">
        <f>_xlfn.XLOOKUP(Tabla20[[#This Row],[cedula]],TMODELO[Numero Documento],TMODELO[Lugar Funciones Codigo])</f>
        <v>01.83.03.04</v>
      </c>
    </row>
    <row r="715" spans="1:20">
      <c r="A715" s="57" t="s">
        <v>3113</v>
      </c>
      <c r="B715" s="57" t="s">
        <v>3145</v>
      </c>
      <c r="C715" s="57" t="s">
        <v>3158</v>
      </c>
      <c r="D715" s="57" t="s">
        <v>2319</v>
      </c>
      <c r="E715" s="57" t="str">
        <f>_xlfn.XLOOKUP(Tabla20[[#This Row],[cedula]],TMODELO[Numero Documento],TMODELO[Empleado])</f>
        <v>ADOLFO ARTURO SANTOS MATOS</v>
      </c>
      <c r="F715" s="57" t="s">
        <v>84</v>
      </c>
      <c r="G715" s="57" t="str">
        <f>_xlfn.XLOOKUP(Tabla20[[#This Row],[cedula]],TMODELO[Numero Documento],TMODELO[Lugar Funciones])</f>
        <v>DIRECCION GENERAL DE MUSEOS</v>
      </c>
      <c r="H715" s="57" t="str">
        <f>_xlfn.XLOOKUP(Tabla20[[#This Row],[cedula]],TCARRERA[CEDULA],TCARRERA[CATEGORIA DEL SERVIDOR],"")</f>
        <v/>
      </c>
      <c r="I715" s="65"/>
      <c r="J715" s="41" t="str">
        <f>IF(Tabla20[[#This Row],[CARRERA]]&lt;&gt;"",Tabla20[[#This Row],[CARRERA]],IF(Tabla20[[#This Row],[Columna1]]&lt;&gt;"",Tabla20[[#This Row],[Columna1]],""))</f>
        <v/>
      </c>
      <c r="K715" s="55" t="str">
        <f>IF(Tabla20[[#This Row],[TIPO]]="Temporales",_xlfn.XLOOKUP(Tabla20[[#This Row],[NOMBRE Y APELLIDO]],TBLFECHAS[NOMBRE Y APELLIDO],TBLFECHAS[DESDE]),"")</f>
        <v/>
      </c>
      <c r="L715" s="55" t="str">
        <f>IF(Tabla20[[#This Row],[TIPO]]="Temporales",_xlfn.XLOOKUP(Tabla20[[#This Row],[NOMBRE Y APELLIDO]],TBLFECHAS[NOMBRE Y APELLIDO],TBLFECHAS[HASTA]),"")</f>
        <v/>
      </c>
      <c r="M715" s="58">
        <v>26250</v>
      </c>
      <c r="N715" s="60">
        <v>0</v>
      </c>
      <c r="O715" s="59">
        <v>798</v>
      </c>
      <c r="P715" s="59">
        <v>753.38</v>
      </c>
      <c r="Q715" s="59">
        <f>Tabla20[[#This Row],[sbruto]]-SUM(Tabla20[[#This Row],[ISR]:[AFP]])-Tabla20[[#This Row],[sneto]]</f>
        <v>25</v>
      </c>
      <c r="R715" s="59">
        <v>24673.62</v>
      </c>
      <c r="S715" s="45" t="str">
        <f>_xlfn.XLOOKUP(Tabla20[[#This Row],[cedula]],TMODELO[Numero Documento],TMODELO[gen])</f>
        <v>M</v>
      </c>
      <c r="T715" s="49" t="str">
        <f>_xlfn.XLOOKUP(Tabla20[[#This Row],[cedula]],TMODELO[Numero Documento],TMODELO[Lugar Funciones Codigo])</f>
        <v>01.83.03.04</v>
      </c>
    </row>
    <row r="716" spans="1:20">
      <c r="A716" s="57" t="s">
        <v>3113</v>
      </c>
      <c r="B716" s="57" t="s">
        <v>3145</v>
      </c>
      <c r="C716" s="57" t="s">
        <v>3158</v>
      </c>
      <c r="D716" s="57" t="s">
        <v>2533</v>
      </c>
      <c r="E716" s="57" t="str">
        <f>_xlfn.XLOOKUP(Tabla20[[#This Row],[cedula]],TMODELO[Numero Documento],TMODELO[Empleado])</f>
        <v>SAIRA MOLINA PADILLA</v>
      </c>
      <c r="F716" s="57" t="s">
        <v>369</v>
      </c>
      <c r="G716" s="57" t="str">
        <f>_xlfn.XLOOKUP(Tabla20[[#This Row],[cedula]],TMODELO[Numero Documento],TMODELO[Lugar Funciones])</f>
        <v>DIRECCION GENERAL DE MUSEOS</v>
      </c>
      <c r="H716" s="57" t="str">
        <f>_xlfn.XLOOKUP(Tabla20[[#This Row],[cedula]],TCARRERA[CEDULA],TCARRERA[CATEGORIA DEL SERVIDOR],"")</f>
        <v/>
      </c>
      <c r="I716" s="65"/>
      <c r="J716" s="41" t="str">
        <f>IF(Tabla20[[#This Row],[CARRERA]]&lt;&gt;"",Tabla20[[#This Row],[CARRERA]],IF(Tabla20[[#This Row],[Columna1]]&lt;&gt;"",Tabla20[[#This Row],[Columna1]],""))</f>
        <v/>
      </c>
      <c r="K716" s="55" t="str">
        <f>IF(Tabla20[[#This Row],[TIPO]]="Temporales",_xlfn.XLOOKUP(Tabla20[[#This Row],[NOMBRE Y APELLIDO]],TBLFECHAS[NOMBRE Y APELLIDO],TBLFECHAS[DESDE]),"")</f>
        <v/>
      </c>
      <c r="L716" s="55" t="str">
        <f>IF(Tabla20[[#This Row],[TIPO]]="Temporales",_xlfn.XLOOKUP(Tabla20[[#This Row],[NOMBRE Y APELLIDO]],TBLFECHAS[NOMBRE Y APELLIDO],TBLFECHAS[HASTA]),"")</f>
        <v/>
      </c>
      <c r="M716" s="58">
        <v>26250</v>
      </c>
      <c r="N716" s="60">
        <v>0</v>
      </c>
      <c r="O716" s="59">
        <v>798</v>
      </c>
      <c r="P716" s="59">
        <v>753.38</v>
      </c>
      <c r="Q716" s="59">
        <f>Tabla20[[#This Row],[sbruto]]-SUM(Tabla20[[#This Row],[ISR]:[AFP]])-Tabla20[[#This Row],[sneto]]</f>
        <v>1675.119999999999</v>
      </c>
      <c r="R716" s="59">
        <v>23023.5</v>
      </c>
      <c r="S716" s="45" t="str">
        <f>_xlfn.XLOOKUP(Tabla20[[#This Row],[cedula]],TMODELO[Numero Documento],TMODELO[gen])</f>
        <v>F</v>
      </c>
      <c r="T716" s="49" t="str">
        <f>_xlfn.XLOOKUP(Tabla20[[#This Row],[cedula]],TMODELO[Numero Documento],TMODELO[Lugar Funciones Codigo])</f>
        <v>01.83.03.04</v>
      </c>
    </row>
    <row r="717" spans="1:20">
      <c r="A717" s="57" t="s">
        <v>3113</v>
      </c>
      <c r="B717" s="57" t="s">
        <v>3145</v>
      </c>
      <c r="C717" s="57" t="s">
        <v>3158</v>
      </c>
      <c r="D717" s="57" t="s">
        <v>2381</v>
      </c>
      <c r="E717" s="57" t="str">
        <f>_xlfn.XLOOKUP(Tabla20[[#This Row],[cedula]],TMODELO[Numero Documento],TMODELO[Empleado])</f>
        <v>ELSA CAROLINA MELO LIRIANO</v>
      </c>
      <c r="F717" s="57" t="s">
        <v>395</v>
      </c>
      <c r="G717" s="57" t="str">
        <f>_xlfn.XLOOKUP(Tabla20[[#This Row],[cedula]],TMODELO[Numero Documento],TMODELO[Lugar Funciones])</f>
        <v>DIRECCION GENERAL DE MUSEOS</v>
      </c>
      <c r="H717" s="57" t="str">
        <f>_xlfn.XLOOKUP(Tabla20[[#This Row],[cedula]],TCARRERA[CEDULA],TCARRERA[CATEGORIA DEL SERVIDOR],"")</f>
        <v/>
      </c>
      <c r="I717" s="65"/>
      <c r="J717" s="41" t="str">
        <f>IF(Tabla20[[#This Row],[CARRERA]]&lt;&gt;"",Tabla20[[#This Row],[CARRERA]],IF(Tabla20[[#This Row],[Columna1]]&lt;&gt;"",Tabla20[[#This Row],[Columna1]],""))</f>
        <v/>
      </c>
      <c r="K717" s="55" t="str">
        <f>IF(Tabla20[[#This Row],[TIPO]]="Temporales",_xlfn.XLOOKUP(Tabla20[[#This Row],[NOMBRE Y APELLIDO]],TBLFECHAS[NOMBRE Y APELLIDO],TBLFECHAS[DESDE]),"")</f>
        <v/>
      </c>
      <c r="L717" s="55" t="str">
        <f>IF(Tabla20[[#This Row],[TIPO]]="Temporales",_xlfn.XLOOKUP(Tabla20[[#This Row],[NOMBRE Y APELLIDO]],TBLFECHAS[NOMBRE Y APELLIDO],TBLFECHAS[HASTA]),"")</f>
        <v/>
      </c>
      <c r="M717" s="58">
        <v>26250</v>
      </c>
      <c r="N717" s="63">
        <v>0</v>
      </c>
      <c r="O717" s="59">
        <v>798</v>
      </c>
      <c r="P717" s="59">
        <v>753.38</v>
      </c>
      <c r="Q717" s="59">
        <f>Tabla20[[#This Row],[sbruto]]-SUM(Tabla20[[#This Row],[ISR]:[AFP]])-Tabla20[[#This Row],[sneto]]</f>
        <v>14327.499999999998</v>
      </c>
      <c r="R717" s="59">
        <v>10371.120000000001</v>
      </c>
      <c r="S717" s="45" t="str">
        <f>_xlfn.XLOOKUP(Tabla20[[#This Row],[cedula]],TMODELO[Numero Documento],TMODELO[gen])</f>
        <v>F</v>
      </c>
      <c r="T717" s="49" t="str">
        <f>_xlfn.XLOOKUP(Tabla20[[#This Row],[cedula]],TMODELO[Numero Documento],TMODELO[Lugar Funciones Codigo])</f>
        <v>01.83.03.04</v>
      </c>
    </row>
    <row r="718" spans="1:20">
      <c r="A718" s="57" t="s">
        <v>3113</v>
      </c>
      <c r="B718" s="57" t="s">
        <v>3145</v>
      </c>
      <c r="C718" s="57" t="s">
        <v>3158</v>
      </c>
      <c r="D718" s="57" t="s">
        <v>2363</v>
      </c>
      <c r="E718" s="57" t="str">
        <f>_xlfn.XLOOKUP(Tabla20[[#This Row],[cedula]],TMODELO[Numero Documento],TMODELO[Empleado])</f>
        <v>CRISTAL CUEVAS ROSARIO</v>
      </c>
      <c r="F718" s="57" t="s">
        <v>174</v>
      </c>
      <c r="G718" s="57" t="str">
        <f>_xlfn.XLOOKUP(Tabla20[[#This Row],[cedula]],TMODELO[Numero Documento],TMODELO[Lugar Funciones])</f>
        <v>DIRECCION GENERAL DE MUSEOS</v>
      </c>
      <c r="H718" s="57" t="str">
        <f>_xlfn.XLOOKUP(Tabla20[[#This Row],[cedula]],TCARRERA[CEDULA],TCARRERA[CATEGORIA DEL SERVIDOR],"")</f>
        <v/>
      </c>
      <c r="I718" s="65"/>
      <c r="J718" s="41" t="str">
        <f>IF(Tabla20[[#This Row],[CARRERA]]&lt;&gt;"",Tabla20[[#This Row],[CARRERA]],IF(Tabla20[[#This Row],[Columna1]]&lt;&gt;"",Tabla20[[#This Row],[Columna1]],""))</f>
        <v/>
      </c>
      <c r="K718" s="55" t="str">
        <f>IF(Tabla20[[#This Row],[TIPO]]="Temporales",_xlfn.XLOOKUP(Tabla20[[#This Row],[NOMBRE Y APELLIDO]],TBLFECHAS[NOMBRE Y APELLIDO],TBLFECHAS[DESDE]),"")</f>
        <v/>
      </c>
      <c r="L718" s="55" t="str">
        <f>IF(Tabla20[[#This Row],[TIPO]]="Temporales",_xlfn.XLOOKUP(Tabla20[[#This Row],[NOMBRE Y APELLIDO]],TBLFECHAS[NOMBRE Y APELLIDO],TBLFECHAS[HASTA]),"")</f>
        <v/>
      </c>
      <c r="M718" s="58">
        <v>26250</v>
      </c>
      <c r="N718" s="63">
        <v>0</v>
      </c>
      <c r="O718" s="59">
        <v>798</v>
      </c>
      <c r="P718" s="59">
        <v>753.38</v>
      </c>
      <c r="Q718" s="59">
        <f>Tabla20[[#This Row],[sbruto]]-SUM(Tabla20[[#This Row],[ISR]:[AFP]])-Tabla20[[#This Row],[sneto]]</f>
        <v>25</v>
      </c>
      <c r="R718" s="59">
        <v>24673.62</v>
      </c>
      <c r="S718" s="45" t="str">
        <f>_xlfn.XLOOKUP(Tabla20[[#This Row],[cedula]],TMODELO[Numero Documento],TMODELO[gen])</f>
        <v>F</v>
      </c>
      <c r="T718" s="49" t="str">
        <f>_xlfn.XLOOKUP(Tabla20[[#This Row],[cedula]],TMODELO[Numero Documento],TMODELO[Lugar Funciones Codigo])</f>
        <v>01.83.03.04</v>
      </c>
    </row>
    <row r="719" spans="1:20">
      <c r="A719" s="57" t="s">
        <v>3113</v>
      </c>
      <c r="B719" s="57" t="s">
        <v>3145</v>
      </c>
      <c r="C719" s="57" t="s">
        <v>3158</v>
      </c>
      <c r="D719" s="57" t="s">
        <v>2371</v>
      </c>
      <c r="E719" s="57" t="str">
        <f>_xlfn.XLOOKUP(Tabla20[[#This Row],[cedula]],TMODELO[Numero Documento],TMODELO[Empleado])</f>
        <v>EDGARDO RAFAEL SEPULVEDA TEJEDA</v>
      </c>
      <c r="F719" s="57" t="s">
        <v>399</v>
      </c>
      <c r="G719" s="57" t="str">
        <f>_xlfn.XLOOKUP(Tabla20[[#This Row],[cedula]],TMODELO[Numero Documento],TMODELO[Lugar Funciones])</f>
        <v>DIRECCION GENERAL DE MUSEOS</v>
      </c>
      <c r="H719" s="57" t="str">
        <f>_xlfn.XLOOKUP(Tabla20[[#This Row],[cedula]],TCARRERA[CEDULA],TCARRERA[CATEGORIA DEL SERVIDOR],"")</f>
        <v/>
      </c>
      <c r="I719" s="65"/>
      <c r="J719" s="41" t="str">
        <f>IF(Tabla20[[#This Row],[CARRERA]]&lt;&gt;"",Tabla20[[#This Row],[CARRERA]],IF(Tabla20[[#This Row],[Columna1]]&lt;&gt;"",Tabla20[[#This Row],[Columna1]],""))</f>
        <v/>
      </c>
      <c r="K719" s="55" t="str">
        <f>IF(Tabla20[[#This Row],[TIPO]]="Temporales",_xlfn.XLOOKUP(Tabla20[[#This Row],[NOMBRE Y APELLIDO]],TBLFECHAS[NOMBRE Y APELLIDO],TBLFECHAS[DESDE]),"")</f>
        <v/>
      </c>
      <c r="L719" s="55" t="str">
        <f>IF(Tabla20[[#This Row],[TIPO]]="Temporales",_xlfn.XLOOKUP(Tabla20[[#This Row],[NOMBRE Y APELLIDO]],TBLFECHAS[NOMBRE Y APELLIDO],TBLFECHAS[HASTA]),"")</f>
        <v/>
      </c>
      <c r="M719" s="58">
        <v>25000</v>
      </c>
      <c r="N719" s="63">
        <v>0</v>
      </c>
      <c r="O719" s="59">
        <v>760</v>
      </c>
      <c r="P719" s="59">
        <v>717.5</v>
      </c>
      <c r="Q719" s="59">
        <f>Tabla20[[#This Row],[sbruto]]-SUM(Tabla20[[#This Row],[ISR]:[AFP]])-Tabla20[[#This Row],[sneto]]</f>
        <v>2150.7299999999996</v>
      </c>
      <c r="R719" s="59">
        <v>21371.77</v>
      </c>
      <c r="S719" s="45" t="str">
        <f>_xlfn.XLOOKUP(Tabla20[[#This Row],[cedula]],TMODELO[Numero Documento],TMODELO[gen])</f>
        <v>M</v>
      </c>
      <c r="T719" s="49" t="str">
        <f>_xlfn.XLOOKUP(Tabla20[[#This Row],[cedula]],TMODELO[Numero Documento],TMODELO[Lugar Funciones Codigo])</f>
        <v>01.83.03.04</v>
      </c>
    </row>
    <row r="720" spans="1:20">
      <c r="A720" s="57" t="s">
        <v>3113</v>
      </c>
      <c r="B720" s="57" t="s">
        <v>3145</v>
      </c>
      <c r="C720" s="57" t="s">
        <v>3158</v>
      </c>
      <c r="D720" s="57" t="s">
        <v>2456</v>
      </c>
      <c r="E720" s="57" t="str">
        <f>_xlfn.XLOOKUP(Tabla20[[#This Row],[cedula]],TMODELO[Numero Documento],TMODELO[Empleado])</f>
        <v>JUAN SANCHEZ</v>
      </c>
      <c r="F720" s="57" t="s">
        <v>387</v>
      </c>
      <c r="G720" s="57" t="str">
        <f>_xlfn.XLOOKUP(Tabla20[[#This Row],[cedula]],TMODELO[Numero Documento],TMODELO[Lugar Funciones])</f>
        <v>DIRECCION GENERAL DE MUSEOS</v>
      </c>
      <c r="H720" s="57" t="str">
        <f>_xlfn.XLOOKUP(Tabla20[[#This Row],[cedula]],TCARRERA[CEDULA],TCARRERA[CATEGORIA DEL SERVIDOR],"")</f>
        <v/>
      </c>
      <c r="I720" s="65"/>
      <c r="J720" s="41" t="str">
        <f>IF(Tabla20[[#This Row],[CARRERA]]&lt;&gt;"",Tabla20[[#This Row],[CARRERA]],IF(Tabla20[[#This Row],[Columna1]]&lt;&gt;"",Tabla20[[#This Row],[Columna1]],""))</f>
        <v/>
      </c>
      <c r="K720" s="55" t="str">
        <f>IF(Tabla20[[#This Row],[TIPO]]="Temporales",_xlfn.XLOOKUP(Tabla20[[#This Row],[NOMBRE Y APELLIDO]],TBLFECHAS[NOMBRE Y APELLIDO],TBLFECHAS[DESDE]),"")</f>
        <v/>
      </c>
      <c r="L720" s="55" t="str">
        <f>IF(Tabla20[[#This Row],[TIPO]]="Temporales",_xlfn.XLOOKUP(Tabla20[[#This Row],[NOMBRE Y APELLIDO]],TBLFECHAS[NOMBRE Y APELLIDO],TBLFECHAS[HASTA]),"")</f>
        <v/>
      </c>
      <c r="M720" s="58">
        <v>25000</v>
      </c>
      <c r="N720" s="63">
        <v>0</v>
      </c>
      <c r="O720" s="59">
        <v>760</v>
      </c>
      <c r="P720" s="59">
        <v>717.5</v>
      </c>
      <c r="Q720" s="59">
        <f>Tabla20[[#This Row],[sbruto]]-SUM(Tabla20[[#This Row],[ISR]:[AFP]])-Tabla20[[#This Row],[sneto]]</f>
        <v>25</v>
      </c>
      <c r="R720" s="59">
        <v>23497.5</v>
      </c>
      <c r="S720" s="45" t="str">
        <f>_xlfn.XLOOKUP(Tabla20[[#This Row],[cedula]],TMODELO[Numero Documento],TMODELO[gen])</f>
        <v>M</v>
      </c>
      <c r="T720" s="49" t="str">
        <f>_xlfn.XLOOKUP(Tabla20[[#This Row],[cedula]],TMODELO[Numero Documento],TMODELO[Lugar Funciones Codigo])</f>
        <v>01.83.03.04</v>
      </c>
    </row>
    <row r="721" spans="1:20">
      <c r="A721" s="57" t="s">
        <v>3113</v>
      </c>
      <c r="B721" s="57" t="s">
        <v>3145</v>
      </c>
      <c r="C721" s="57" t="s">
        <v>3158</v>
      </c>
      <c r="D721" s="57" t="s">
        <v>2329</v>
      </c>
      <c r="E721" s="57" t="str">
        <f>_xlfn.XLOOKUP(Tabla20[[#This Row],[cedula]],TMODELO[Numero Documento],TMODELO[Empleado])</f>
        <v>AMADA SUAZO SANCHEZ</v>
      </c>
      <c r="F721" s="57" t="s">
        <v>214</v>
      </c>
      <c r="G721" s="57" t="str">
        <f>_xlfn.XLOOKUP(Tabla20[[#This Row],[cedula]],TMODELO[Numero Documento],TMODELO[Lugar Funciones])</f>
        <v>DIRECCION GENERAL DE MUSEOS</v>
      </c>
      <c r="H721" s="57" t="str">
        <f>_xlfn.XLOOKUP(Tabla20[[#This Row],[cedula]],TCARRERA[CEDULA],TCARRERA[CATEGORIA DEL SERVIDOR],"")</f>
        <v/>
      </c>
      <c r="I721" s="65"/>
      <c r="J721" s="41" t="str">
        <f>IF(Tabla20[[#This Row],[CARRERA]]&lt;&gt;"",Tabla20[[#This Row],[CARRERA]],IF(Tabla20[[#This Row],[Columna1]]&lt;&gt;"",Tabla20[[#This Row],[Columna1]],""))</f>
        <v/>
      </c>
      <c r="K721" s="55" t="str">
        <f>IF(Tabla20[[#This Row],[TIPO]]="Temporales",_xlfn.XLOOKUP(Tabla20[[#This Row],[NOMBRE Y APELLIDO]],TBLFECHAS[NOMBRE Y APELLIDO],TBLFECHAS[DESDE]),"")</f>
        <v/>
      </c>
      <c r="L721" s="55" t="str">
        <f>IF(Tabla20[[#This Row],[TIPO]]="Temporales",_xlfn.XLOOKUP(Tabla20[[#This Row],[NOMBRE Y APELLIDO]],TBLFECHAS[NOMBRE Y APELLIDO],TBLFECHAS[HASTA]),"")</f>
        <v/>
      </c>
      <c r="M721" s="58">
        <v>25000</v>
      </c>
      <c r="N721" s="63">
        <v>0</v>
      </c>
      <c r="O721" s="59">
        <v>760</v>
      </c>
      <c r="P721" s="59">
        <v>717.5</v>
      </c>
      <c r="Q721" s="59">
        <f>Tabla20[[#This Row],[sbruto]]-SUM(Tabla20[[#This Row],[ISR]:[AFP]])-Tabla20[[#This Row],[sneto]]</f>
        <v>3121</v>
      </c>
      <c r="R721" s="59">
        <v>20401.5</v>
      </c>
      <c r="S721" s="45" t="str">
        <f>_xlfn.XLOOKUP(Tabla20[[#This Row],[cedula]],TMODELO[Numero Documento],TMODELO[gen])</f>
        <v>F</v>
      </c>
      <c r="T721" s="49" t="str">
        <f>_xlfn.XLOOKUP(Tabla20[[#This Row],[cedula]],TMODELO[Numero Documento],TMODELO[Lugar Funciones Codigo])</f>
        <v>01.83.03.04</v>
      </c>
    </row>
    <row r="722" spans="1:20">
      <c r="A722" s="57" t="s">
        <v>3113</v>
      </c>
      <c r="B722" s="57" t="s">
        <v>3145</v>
      </c>
      <c r="C722" s="57" t="s">
        <v>3158</v>
      </c>
      <c r="D722" s="57" t="s">
        <v>2493</v>
      </c>
      <c r="E722" s="57" t="str">
        <f>_xlfn.XLOOKUP(Tabla20[[#This Row],[cedula]],TMODELO[Numero Documento],TMODELO[Empleado])</f>
        <v>MIRIAM MERCEDES MARTINEZ RODRIGUEZ</v>
      </c>
      <c r="F722" s="57" t="s">
        <v>214</v>
      </c>
      <c r="G722" s="57" t="str">
        <f>_xlfn.XLOOKUP(Tabla20[[#This Row],[cedula]],TMODELO[Numero Documento],TMODELO[Lugar Funciones])</f>
        <v>DIRECCION GENERAL DE MUSEOS</v>
      </c>
      <c r="H722" s="57" t="str">
        <f>_xlfn.XLOOKUP(Tabla20[[#This Row],[cedula]],TCARRERA[CEDULA],TCARRERA[CATEGORIA DEL SERVIDOR],"")</f>
        <v/>
      </c>
      <c r="I722" s="65"/>
      <c r="J722" s="41" t="str">
        <f>IF(Tabla20[[#This Row],[CARRERA]]&lt;&gt;"",Tabla20[[#This Row],[CARRERA]],IF(Tabla20[[#This Row],[Columna1]]&lt;&gt;"",Tabla20[[#This Row],[Columna1]],""))</f>
        <v/>
      </c>
      <c r="K722" s="55" t="str">
        <f>IF(Tabla20[[#This Row],[TIPO]]="Temporales",_xlfn.XLOOKUP(Tabla20[[#This Row],[NOMBRE Y APELLIDO]],TBLFECHAS[NOMBRE Y APELLIDO],TBLFECHAS[DESDE]),"")</f>
        <v/>
      </c>
      <c r="L722" s="55" t="str">
        <f>IF(Tabla20[[#This Row],[TIPO]]="Temporales",_xlfn.XLOOKUP(Tabla20[[#This Row],[NOMBRE Y APELLIDO]],TBLFECHAS[NOMBRE Y APELLIDO],TBLFECHAS[HASTA]),"")</f>
        <v/>
      </c>
      <c r="M722" s="58">
        <v>25000</v>
      </c>
      <c r="N722" s="60">
        <v>0</v>
      </c>
      <c r="O722" s="59">
        <v>760</v>
      </c>
      <c r="P722" s="59">
        <v>717.5</v>
      </c>
      <c r="Q722" s="59">
        <f>Tabla20[[#This Row],[sbruto]]-SUM(Tabla20[[#This Row],[ISR]:[AFP]])-Tabla20[[#This Row],[sneto]]</f>
        <v>25</v>
      </c>
      <c r="R722" s="59">
        <v>23497.5</v>
      </c>
      <c r="S722" s="45" t="str">
        <f>_xlfn.XLOOKUP(Tabla20[[#This Row],[cedula]],TMODELO[Numero Documento],TMODELO[gen])</f>
        <v>F</v>
      </c>
      <c r="T722" s="49" t="str">
        <f>_xlfn.XLOOKUP(Tabla20[[#This Row],[cedula]],TMODELO[Numero Documento],TMODELO[Lugar Funciones Codigo])</f>
        <v>01.83.03.04</v>
      </c>
    </row>
    <row r="723" spans="1:20">
      <c r="A723" s="57" t="s">
        <v>3113</v>
      </c>
      <c r="B723" s="57" t="s">
        <v>3145</v>
      </c>
      <c r="C723" s="57" t="s">
        <v>3158</v>
      </c>
      <c r="D723" s="57" t="s">
        <v>1407</v>
      </c>
      <c r="E723" s="57" t="str">
        <f>_xlfn.XLOOKUP(Tabla20[[#This Row],[cedula]],TMODELO[Numero Documento],TMODELO[Empleado])</f>
        <v>ALBANIA GONZALEZ RUIZ</v>
      </c>
      <c r="F723" s="57" t="s">
        <v>357</v>
      </c>
      <c r="G723" s="57" t="str">
        <f>_xlfn.XLOOKUP(Tabla20[[#This Row],[cedula]],TMODELO[Numero Documento],TMODELO[Lugar Funciones])</f>
        <v>DIRECCION GENERAL DE MUSEOS</v>
      </c>
      <c r="H723" s="57" t="str">
        <f>_xlfn.XLOOKUP(Tabla20[[#This Row],[cedula]],TCARRERA[CEDULA],TCARRERA[CATEGORIA DEL SERVIDOR],"")</f>
        <v>CARRERA ADMINISTRATIVA</v>
      </c>
      <c r="I723" s="65"/>
      <c r="J723" s="50" t="str">
        <f>IF(Tabla20[[#This Row],[CARRERA]]&lt;&gt;"",Tabla20[[#This Row],[CARRERA]],IF(Tabla20[[#This Row],[Columna1]]&lt;&gt;"",Tabla20[[#This Row],[Columna1]],""))</f>
        <v>CARRERA ADMINISTRATIVA</v>
      </c>
      <c r="K723" s="54" t="str">
        <f>IF(Tabla20[[#This Row],[TIPO]]="Temporales",_xlfn.XLOOKUP(Tabla20[[#This Row],[NOMBRE Y APELLIDO]],TBLFECHAS[NOMBRE Y APELLIDO],TBLFECHAS[DESDE]),"")</f>
        <v/>
      </c>
      <c r="L723" s="54" t="str">
        <f>IF(Tabla20[[#This Row],[TIPO]]="Temporales",_xlfn.XLOOKUP(Tabla20[[#This Row],[NOMBRE Y APELLIDO]],TBLFECHAS[NOMBRE Y APELLIDO],TBLFECHAS[HASTA]),"")</f>
        <v/>
      </c>
      <c r="M723" s="58">
        <v>25000</v>
      </c>
      <c r="N723" s="60">
        <v>0</v>
      </c>
      <c r="O723" s="59">
        <v>760</v>
      </c>
      <c r="P723" s="59">
        <v>717.5</v>
      </c>
      <c r="Q723" s="59">
        <f>Tabla20[[#This Row],[sbruto]]-SUM(Tabla20[[#This Row],[ISR]:[AFP]])-Tabla20[[#This Row],[sneto]]</f>
        <v>5591.119999999999</v>
      </c>
      <c r="R723" s="59">
        <v>17931.38</v>
      </c>
      <c r="S723" s="45" t="str">
        <f>_xlfn.XLOOKUP(Tabla20[[#This Row],[cedula]],TMODELO[Numero Documento],TMODELO[gen])</f>
        <v>F</v>
      </c>
      <c r="T723" s="49" t="str">
        <f>_xlfn.XLOOKUP(Tabla20[[#This Row],[cedula]],TMODELO[Numero Documento],TMODELO[Lugar Funciones Codigo])</f>
        <v>01.83.03.04</v>
      </c>
    </row>
    <row r="724" spans="1:20">
      <c r="A724" s="57" t="s">
        <v>3113</v>
      </c>
      <c r="B724" s="57" t="s">
        <v>3145</v>
      </c>
      <c r="C724" s="57" t="s">
        <v>3158</v>
      </c>
      <c r="D724" s="57" t="s">
        <v>1478</v>
      </c>
      <c r="E724" s="57" t="str">
        <f>_xlfn.XLOOKUP(Tabla20[[#This Row],[cedula]],TMODELO[Numero Documento],TMODELO[Empleado])</f>
        <v>MARIA LIRANZO RECIO</v>
      </c>
      <c r="F724" s="57" t="s">
        <v>27</v>
      </c>
      <c r="G724" s="57" t="str">
        <f>_xlfn.XLOOKUP(Tabla20[[#This Row],[cedula]],TMODELO[Numero Documento],TMODELO[Lugar Funciones])</f>
        <v>DIRECCION GENERAL DE MUSEOS</v>
      </c>
      <c r="H724" s="57" t="str">
        <f>_xlfn.XLOOKUP(Tabla20[[#This Row],[cedula]],TCARRERA[CEDULA],TCARRERA[CATEGORIA DEL SERVIDOR],"")</f>
        <v>CARRERA ADMINISTRATIVA</v>
      </c>
      <c r="I724" s="65"/>
      <c r="J724" s="41" t="str">
        <f>IF(Tabla20[[#This Row],[CARRERA]]&lt;&gt;"",Tabla20[[#This Row],[CARRERA]],IF(Tabla20[[#This Row],[Columna1]]&lt;&gt;"",Tabla20[[#This Row],[Columna1]],""))</f>
        <v>CARRERA ADMINISTRATIVA</v>
      </c>
      <c r="K724" s="55" t="str">
        <f>IF(Tabla20[[#This Row],[TIPO]]="Temporales",_xlfn.XLOOKUP(Tabla20[[#This Row],[NOMBRE Y APELLIDO]],TBLFECHAS[NOMBRE Y APELLIDO],TBLFECHAS[DESDE]),"")</f>
        <v/>
      </c>
      <c r="L724" s="55" t="str">
        <f>IF(Tabla20[[#This Row],[TIPO]]="Temporales",_xlfn.XLOOKUP(Tabla20[[#This Row],[NOMBRE Y APELLIDO]],TBLFECHAS[NOMBRE Y APELLIDO],TBLFECHAS[HASTA]),"")</f>
        <v/>
      </c>
      <c r="M724" s="58">
        <v>25000</v>
      </c>
      <c r="N724" s="60">
        <v>0</v>
      </c>
      <c r="O724" s="59">
        <v>760</v>
      </c>
      <c r="P724" s="59">
        <v>717.5</v>
      </c>
      <c r="Q724" s="59">
        <f>Tabla20[[#This Row],[sbruto]]-SUM(Tabla20[[#This Row],[ISR]:[AFP]])-Tabla20[[#This Row],[sneto]]</f>
        <v>1167</v>
      </c>
      <c r="R724" s="59">
        <v>22355.5</v>
      </c>
      <c r="S724" s="48" t="str">
        <f>_xlfn.XLOOKUP(Tabla20[[#This Row],[cedula]],TMODELO[Numero Documento],TMODELO[gen])</f>
        <v>F</v>
      </c>
      <c r="T724" s="49" t="str">
        <f>_xlfn.XLOOKUP(Tabla20[[#This Row],[cedula]],TMODELO[Numero Documento],TMODELO[Lugar Funciones Codigo])</f>
        <v>01.83.03.04</v>
      </c>
    </row>
    <row r="725" spans="1:20">
      <c r="A725" s="57" t="s">
        <v>3113</v>
      </c>
      <c r="B725" s="57" t="s">
        <v>3145</v>
      </c>
      <c r="C725" s="57" t="s">
        <v>3158</v>
      </c>
      <c r="D725" s="57" t="s">
        <v>1413</v>
      </c>
      <c r="E725" s="57" t="str">
        <f>_xlfn.XLOOKUP(Tabla20[[#This Row],[cedula]],TMODELO[Numero Documento],TMODELO[Empleado])</f>
        <v>ANA ESTHER SENCION ARAUJO</v>
      </c>
      <c r="F725" s="57" t="s">
        <v>369</v>
      </c>
      <c r="G725" s="57" t="str">
        <f>_xlfn.XLOOKUP(Tabla20[[#This Row],[cedula]],TMODELO[Numero Documento],TMODELO[Lugar Funciones])</f>
        <v>DIRECCION GENERAL DE MUSEOS</v>
      </c>
      <c r="H725" s="57" t="str">
        <f>_xlfn.XLOOKUP(Tabla20[[#This Row],[cedula]],TCARRERA[CEDULA],TCARRERA[CATEGORIA DEL SERVIDOR],"")</f>
        <v>CARRERA ADMINISTRATIVA</v>
      </c>
      <c r="I725" s="65"/>
      <c r="J725" s="41" t="str">
        <f>IF(Tabla20[[#This Row],[CARRERA]]&lt;&gt;"",Tabla20[[#This Row],[CARRERA]],IF(Tabla20[[#This Row],[Columna1]]&lt;&gt;"",Tabla20[[#This Row],[Columna1]],""))</f>
        <v>CARRERA ADMINISTRATIVA</v>
      </c>
      <c r="K725" s="55" t="str">
        <f>IF(Tabla20[[#This Row],[TIPO]]="Temporales",_xlfn.XLOOKUP(Tabla20[[#This Row],[NOMBRE Y APELLIDO]],TBLFECHAS[NOMBRE Y APELLIDO],TBLFECHAS[DESDE]),"")</f>
        <v/>
      </c>
      <c r="L725" s="55" t="str">
        <f>IF(Tabla20[[#This Row],[TIPO]]="Temporales",_xlfn.XLOOKUP(Tabla20[[#This Row],[NOMBRE Y APELLIDO]],TBLFECHAS[NOMBRE Y APELLIDO],TBLFECHAS[HASTA]),"")</f>
        <v/>
      </c>
      <c r="M725" s="58">
        <v>25000</v>
      </c>
      <c r="N725" s="60">
        <v>0</v>
      </c>
      <c r="O725" s="59">
        <v>760</v>
      </c>
      <c r="P725" s="59">
        <v>717.5</v>
      </c>
      <c r="Q725" s="59">
        <f>Tabla20[[#This Row],[sbruto]]-SUM(Tabla20[[#This Row],[ISR]:[AFP]])-Tabla20[[#This Row],[sneto]]</f>
        <v>1267</v>
      </c>
      <c r="R725" s="59">
        <v>22255.5</v>
      </c>
      <c r="S725" s="45" t="str">
        <f>_xlfn.XLOOKUP(Tabla20[[#This Row],[cedula]],TMODELO[Numero Documento],TMODELO[gen])</f>
        <v>F</v>
      </c>
      <c r="T725" s="49" t="str">
        <f>_xlfn.XLOOKUP(Tabla20[[#This Row],[cedula]],TMODELO[Numero Documento],TMODELO[Lugar Funciones Codigo])</f>
        <v>01.83.03.04</v>
      </c>
    </row>
    <row r="726" spans="1:20">
      <c r="A726" s="57" t="s">
        <v>3113</v>
      </c>
      <c r="B726" s="57" t="s">
        <v>3145</v>
      </c>
      <c r="C726" s="57" t="s">
        <v>3158</v>
      </c>
      <c r="D726" s="57" t="s">
        <v>1405</v>
      </c>
      <c r="E726" s="57" t="str">
        <f>_xlfn.XLOOKUP(Tabla20[[#This Row],[cedula]],TMODELO[Numero Documento],TMODELO[Empleado])</f>
        <v>ADA RAMONA PEREZ ROJAS DE VILLAVIZAR</v>
      </c>
      <c r="F726" s="57" t="s">
        <v>350</v>
      </c>
      <c r="G726" s="57" t="str">
        <f>_xlfn.XLOOKUP(Tabla20[[#This Row],[cedula]],TMODELO[Numero Documento],TMODELO[Lugar Funciones])</f>
        <v>DIRECCION GENERAL DE MUSEOS</v>
      </c>
      <c r="H726" s="57" t="str">
        <f>_xlfn.XLOOKUP(Tabla20[[#This Row],[cedula]],TCARRERA[CEDULA],TCARRERA[CATEGORIA DEL SERVIDOR],"")</f>
        <v>CARRERA ADMINISTRATIVA</v>
      </c>
      <c r="I726" s="65"/>
      <c r="J726" s="41" t="str">
        <f>IF(Tabla20[[#This Row],[CARRERA]]&lt;&gt;"",Tabla20[[#This Row],[CARRERA]],IF(Tabla20[[#This Row],[Columna1]]&lt;&gt;"",Tabla20[[#This Row],[Columna1]],""))</f>
        <v>CARRERA ADMINISTRATIVA</v>
      </c>
      <c r="K726" s="55" t="str">
        <f>IF(Tabla20[[#This Row],[TIPO]]="Temporales",_xlfn.XLOOKUP(Tabla20[[#This Row],[NOMBRE Y APELLIDO]],TBLFECHAS[NOMBRE Y APELLIDO],TBLFECHAS[DESDE]),"")</f>
        <v/>
      </c>
      <c r="L726" s="55" t="str">
        <f>IF(Tabla20[[#This Row],[TIPO]]="Temporales",_xlfn.XLOOKUP(Tabla20[[#This Row],[NOMBRE Y APELLIDO]],TBLFECHAS[NOMBRE Y APELLIDO],TBLFECHAS[HASTA]),"")</f>
        <v/>
      </c>
      <c r="M726" s="58">
        <v>25000</v>
      </c>
      <c r="N726" s="60">
        <v>0</v>
      </c>
      <c r="O726" s="59">
        <v>760</v>
      </c>
      <c r="P726" s="59">
        <v>717.5</v>
      </c>
      <c r="Q726" s="59">
        <f>Tabla20[[#This Row],[sbruto]]-SUM(Tabla20[[#This Row],[ISR]:[AFP]])-Tabla20[[#This Row],[sneto]]</f>
        <v>11333.47</v>
      </c>
      <c r="R726" s="59">
        <v>12189.03</v>
      </c>
      <c r="S726" s="45" t="str">
        <f>_xlfn.XLOOKUP(Tabla20[[#This Row],[cedula]],TMODELO[Numero Documento],TMODELO[gen])</f>
        <v>F</v>
      </c>
      <c r="T726" s="49" t="str">
        <f>_xlfn.XLOOKUP(Tabla20[[#This Row],[cedula]],TMODELO[Numero Documento],TMODELO[Lugar Funciones Codigo])</f>
        <v>01.83.03.04</v>
      </c>
    </row>
    <row r="727" spans="1:20">
      <c r="A727" s="57" t="s">
        <v>3113</v>
      </c>
      <c r="B727" s="57" t="s">
        <v>3145</v>
      </c>
      <c r="C727" s="57" t="s">
        <v>3158</v>
      </c>
      <c r="D727" s="57" t="s">
        <v>1522</v>
      </c>
      <c r="E727" s="57" t="str">
        <f>_xlfn.XLOOKUP(Tabla20[[#This Row],[cedula]],TMODELO[Numero Documento],TMODELO[Empleado])</f>
        <v>YUBELKIS PACHECO BERROA</v>
      </c>
      <c r="F727" s="57" t="s">
        <v>352</v>
      </c>
      <c r="G727" s="57" t="str">
        <f>_xlfn.XLOOKUP(Tabla20[[#This Row],[cedula]],TMODELO[Numero Documento],TMODELO[Lugar Funciones])</f>
        <v>DIRECCION GENERAL DE MUSEOS</v>
      </c>
      <c r="H727" s="57" t="str">
        <f>_xlfn.XLOOKUP(Tabla20[[#This Row],[cedula]],TCARRERA[CEDULA],TCARRERA[CATEGORIA DEL SERVIDOR],"")</f>
        <v>CARRERA ADMINISTRATIVA</v>
      </c>
      <c r="I727" s="65"/>
      <c r="J727" s="41" t="str">
        <f>IF(Tabla20[[#This Row],[CARRERA]]&lt;&gt;"",Tabla20[[#This Row],[CARRERA]],IF(Tabla20[[#This Row],[Columna1]]&lt;&gt;"",Tabla20[[#This Row],[Columna1]],""))</f>
        <v>CARRERA ADMINISTRATIVA</v>
      </c>
      <c r="K727" s="55" t="str">
        <f>IF(Tabla20[[#This Row],[TIPO]]="Temporales",_xlfn.XLOOKUP(Tabla20[[#This Row],[NOMBRE Y APELLIDO]],TBLFECHAS[NOMBRE Y APELLIDO],TBLFECHAS[DESDE]),"")</f>
        <v/>
      </c>
      <c r="L727" s="55" t="str">
        <f>IF(Tabla20[[#This Row],[TIPO]]="Temporales",_xlfn.XLOOKUP(Tabla20[[#This Row],[NOMBRE Y APELLIDO]],TBLFECHAS[NOMBRE Y APELLIDO],TBLFECHAS[HASTA]),"")</f>
        <v/>
      </c>
      <c r="M727" s="58">
        <v>25000</v>
      </c>
      <c r="N727" s="61">
        <v>0</v>
      </c>
      <c r="O727" s="59">
        <v>760</v>
      </c>
      <c r="P727" s="59">
        <v>717.5</v>
      </c>
      <c r="Q727" s="59">
        <f>Tabla20[[#This Row],[sbruto]]-SUM(Tabla20[[#This Row],[ISR]:[AFP]])-Tabla20[[#This Row],[sneto]]</f>
        <v>2471</v>
      </c>
      <c r="R727" s="59">
        <v>21051.5</v>
      </c>
      <c r="S727" s="45" t="str">
        <f>_xlfn.XLOOKUP(Tabla20[[#This Row],[cedula]],TMODELO[Numero Documento],TMODELO[gen])</f>
        <v>F</v>
      </c>
      <c r="T727" s="49" t="str">
        <f>_xlfn.XLOOKUP(Tabla20[[#This Row],[cedula]],TMODELO[Numero Documento],TMODELO[Lugar Funciones Codigo])</f>
        <v>01.83.03.04</v>
      </c>
    </row>
    <row r="728" spans="1:20">
      <c r="A728" s="57" t="s">
        <v>3113</v>
      </c>
      <c r="B728" s="57" t="s">
        <v>3145</v>
      </c>
      <c r="C728" s="57" t="s">
        <v>3158</v>
      </c>
      <c r="D728" s="57" t="s">
        <v>2323</v>
      </c>
      <c r="E728" s="57" t="str">
        <f>_xlfn.XLOOKUP(Tabla20[[#This Row],[cedula]],TMODELO[Numero Documento],TMODELO[Empleado])</f>
        <v>AGUSTIN GUZMAN PEREZ</v>
      </c>
      <c r="F728" s="57" t="s">
        <v>214</v>
      </c>
      <c r="G728" s="57" t="str">
        <f>_xlfn.XLOOKUP(Tabla20[[#This Row],[cedula]],TMODELO[Numero Documento],TMODELO[Lugar Funciones])</f>
        <v>DIRECCION GENERAL DE MUSEOS</v>
      </c>
      <c r="H728" s="57" t="str">
        <f>_xlfn.XLOOKUP(Tabla20[[#This Row],[cedula]],TCARRERA[CEDULA],TCARRERA[CATEGORIA DEL SERVIDOR],"")</f>
        <v/>
      </c>
      <c r="I728" s="65"/>
      <c r="J728" s="41" t="str">
        <f>IF(Tabla20[[#This Row],[CARRERA]]&lt;&gt;"",Tabla20[[#This Row],[CARRERA]],IF(Tabla20[[#This Row],[Columna1]]&lt;&gt;"",Tabla20[[#This Row],[Columna1]],""))</f>
        <v/>
      </c>
      <c r="K728" s="55" t="str">
        <f>IF(Tabla20[[#This Row],[TIPO]]="Temporales",_xlfn.XLOOKUP(Tabla20[[#This Row],[NOMBRE Y APELLIDO]],TBLFECHAS[NOMBRE Y APELLIDO],TBLFECHAS[DESDE]),"")</f>
        <v/>
      </c>
      <c r="L728" s="55" t="str">
        <f>IF(Tabla20[[#This Row],[TIPO]]="Temporales",_xlfn.XLOOKUP(Tabla20[[#This Row],[NOMBRE Y APELLIDO]],TBLFECHAS[NOMBRE Y APELLIDO],TBLFECHAS[HASTA]),"")</f>
        <v/>
      </c>
      <c r="M728" s="58">
        <v>25000</v>
      </c>
      <c r="N728" s="60">
        <v>0</v>
      </c>
      <c r="O728" s="59">
        <v>760</v>
      </c>
      <c r="P728" s="59">
        <v>717.5</v>
      </c>
      <c r="Q728" s="59">
        <f>Tabla20[[#This Row],[sbruto]]-SUM(Tabla20[[#This Row],[ISR]:[AFP]])-Tabla20[[#This Row],[sneto]]</f>
        <v>25</v>
      </c>
      <c r="R728" s="59">
        <v>23497.5</v>
      </c>
      <c r="S728" s="45" t="str">
        <f>_xlfn.XLOOKUP(Tabla20[[#This Row],[cedula]],TMODELO[Numero Documento],TMODELO[gen])</f>
        <v>M</v>
      </c>
      <c r="T728" s="49" t="str">
        <f>_xlfn.XLOOKUP(Tabla20[[#This Row],[cedula]],TMODELO[Numero Documento],TMODELO[Lugar Funciones Codigo])</f>
        <v>01.83.03.04</v>
      </c>
    </row>
    <row r="729" spans="1:20">
      <c r="A729" s="57" t="s">
        <v>3113</v>
      </c>
      <c r="B729" s="57" t="s">
        <v>3145</v>
      </c>
      <c r="C729" s="57" t="s">
        <v>3158</v>
      </c>
      <c r="D729" s="57" t="s">
        <v>2550</v>
      </c>
      <c r="E729" s="57" t="str">
        <f>_xlfn.XLOOKUP(Tabla20[[#This Row],[cedula]],TMODELO[Numero Documento],TMODELO[Empleado])</f>
        <v>URSULSA MERCEDES REYES VERAS</v>
      </c>
      <c r="F729" s="57" t="s">
        <v>214</v>
      </c>
      <c r="G729" s="57" t="str">
        <f>_xlfn.XLOOKUP(Tabla20[[#This Row],[cedula]],TMODELO[Numero Documento],TMODELO[Lugar Funciones])</f>
        <v>DIRECCION GENERAL DE MUSEOS</v>
      </c>
      <c r="H729" s="57" t="str">
        <f>_xlfn.XLOOKUP(Tabla20[[#This Row],[cedula]],TCARRERA[CEDULA],TCARRERA[CATEGORIA DEL SERVIDOR],"")</f>
        <v/>
      </c>
      <c r="I729" s="65"/>
      <c r="J729" s="50" t="str">
        <f>IF(Tabla20[[#This Row],[CARRERA]]&lt;&gt;"",Tabla20[[#This Row],[CARRERA]],IF(Tabla20[[#This Row],[Columna1]]&lt;&gt;"",Tabla20[[#This Row],[Columna1]],""))</f>
        <v/>
      </c>
      <c r="K729" s="54" t="str">
        <f>IF(Tabla20[[#This Row],[TIPO]]="Temporales",_xlfn.XLOOKUP(Tabla20[[#This Row],[NOMBRE Y APELLIDO]],TBLFECHAS[NOMBRE Y APELLIDO],TBLFECHAS[DESDE]),"")</f>
        <v/>
      </c>
      <c r="L729" s="54" t="str">
        <f>IF(Tabla20[[#This Row],[TIPO]]="Temporales",_xlfn.XLOOKUP(Tabla20[[#This Row],[NOMBRE Y APELLIDO]],TBLFECHAS[NOMBRE Y APELLIDO],TBLFECHAS[HASTA]),"")</f>
        <v/>
      </c>
      <c r="M729" s="58">
        <v>25000</v>
      </c>
      <c r="N729" s="60">
        <v>0</v>
      </c>
      <c r="O729" s="59">
        <v>760</v>
      </c>
      <c r="P729" s="59">
        <v>717.5</v>
      </c>
      <c r="Q729" s="59">
        <f>Tabla20[[#This Row],[sbruto]]-SUM(Tabla20[[#This Row],[ISR]:[AFP]])-Tabla20[[#This Row],[sneto]]</f>
        <v>25</v>
      </c>
      <c r="R729" s="59">
        <v>23497.5</v>
      </c>
      <c r="S729" s="49" t="str">
        <f>_xlfn.XLOOKUP(Tabla20[[#This Row],[cedula]],TMODELO[Numero Documento],TMODELO[gen])</f>
        <v>F</v>
      </c>
      <c r="T729" s="49" t="str">
        <f>_xlfn.XLOOKUP(Tabla20[[#This Row],[cedula]],TMODELO[Numero Documento],TMODELO[Lugar Funciones Codigo])</f>
        <v>01.83.03.04</v>
      </c>
    </row>
    <row r="730" spans="1:20">
      <c r="A730" s="57" t="s">
        <v>3113</v>
      </c>
      <c r="B730" s="57" t="s">
        <v>3145</v>
      </c>
      <c r="C730" s="57" t="s">
        <v>3158</v>
      </c>
      <c r="D730" s="57" t="s">
        <v>3162</v>
      </c>
      <c r="E730" s="57" t="str">
        <f>_xlfn.XLOOKUP(Tabla20[[#This Row],[cedula]],TMODELO[Numero Documento],TMODELO[Empleado])</f>
        <v>IVELISSE CASTILLO PASCUAL</v>
      </c>
      <c r="F730" s="57" t="s">
        <v>257</v>
      </c>
      <c r="G730" s="57" t="str">
        <f>_xlfn.XLOOKUP(Tabla20[[#This Row],[cedula]],TMODELO[Numero Documento],TMODELO[Lugar Funciones])</f>
        <v>DIRECCION GENERAL DE MUSEOS</v>
      </c>
      <c r="H730" s="57" t="str">
        <f>_xlfn.XLOOKUP(Tabla20[[#This Row],[cedula]],TCARRERA[CEDULA],TCARRERA[CATEGORIA DEL SERVIDOR],"")</f>
        <v/>
      </c>
      <c r="I730" s="65"/>
      <c r="J730" s="41" t="str">
        <f>IF(Tabla20[[#This Row],[CARRERA]]&lt;&gt;"",Tabla20[[#This Row],[CARRERA]],IF(Tabla20[[#This Row],[Columna1]]&lt;&gt;"",Tabla20[[#This Row],[Columna1]],""))</f>
        <v/>
      </c>
      <c r="K730" s="55" t="str">
        <f>IF(Tabla20[[#This Row],[TIPO]]="Temporales",_xlfn.XLOOKUP(Tabla20[[#This Row],[NOMBRE Y APELLIDO]],TBLFECHAS[NOMBRE Y APELLIDO],TBLFECHAS[DESDE]),"")</f>
        <v/>
      </c>
      <c r="L730" s="55" t="str">
        <f>IF(Tabla20[[#This Row],[TIPO]]="Temporales",_xlfn.XLOOKUP(Tabla20[[#This Row],[NOMBRE Y APELLIDO]],TBLFECHAS[NOMBRE Y APELLIDO],TBLFECHAS[HASTA]),"")</f>
        <v/>
      </c>
      <c r="M730" s="58">
        <v>25000</v>
      </c>
      <c r="N730" s="60">
        <v>0</v>
      </c>
      <c r="O730" s="59">
        <v>760</v>
      </c>
      <c r="P730" s="59">
        <v>717.5</v>
      </c>
      <c r="Q730" s="59">
        <f>Tabla20[[#This Row],[sbruto]]-SUM(Tabla20[[#This Row],[ISR]:[AFP]])-Tabla20[[#This Row],[sneto]]</f>
        <v>25</v>
      </c>
      <c r="R730" s="59">
        <v>23497.5</v>
      </c>
      <c r="S730" s="45" t="str">
        <f>_xlfn.XLOOKUP(Tabla20[[#This Row],[cedula]],TMODELO[Numero Documento],TMODELO[gen])</f>
        <v>F</v>
      </c>
      <c r="T730" s="49" t="str">
        <f>_xlfn.XLOOKUP(Tabla20[[#This Row],[cedula]],TMODELO[Numero Documento],TMODELO[Lugar Funciones Codigo])</f>
        <v>01.83.03.04</v>
      </c>
    </row>
    <row r="731" spans="1:20">
      <c r="A731" s="57" t="s">
        <v>3113</v>
      </c>
      <c r="B731" s="57" t="s">
        <v>3145</v>
      </c>
      <c r="C731" s="57" t="s">
        <v>3158</v>
      </c>
      <c r="D731" s="57" t="s">
        <v>2351</v>
      </c>
      <c r="E731" s="57" t="str">
        <f>_xlfn.XLOOKUP(Tabla20[[#This Row],[cedula]],TMODELO[Numero Documento],TMODELO[Empleado])</f>
        <v>CARLOS ARCENIO DE LOS SANTOS LIRIANO</v>
      </c>
      <c r="F731" s="57" t="s">
        <v>352</v>
      </c>
      <c r="G731" s="57" t="str">
        <f>_xlfn.XLOOKUP(Tabla20[[#This Row],[cedula]],TMODELO[Numero Documento],TMODELO[Lugar Funciones])</f>
        <v>DIRECCION GENERAL DE MUSEOS</v>
      </c>
      <c r="H731" s="57" t="str">
        <f>_xlfn.XLOOKUP(Tabla20[[#This Row],[cedula]],TCARRERA[CEDULA],TCARRERA[CATEGORIA DEL SERVIDOR],"")</f>
        <v/>
      </c>
      <c r="I731" s="65"/>
      <c r="J731" s="41" t="str">
        <f>IF(Tabla20[[#This Row],[CARRERA]]&lt;&gt;"",Tabla20[[#This Row],[CARRERA]],IF(Tabla20[[#This Row],[Columna1]]&lt;&gt;"",Tabla20[[#This Row],[Columna1]],""))</f>
        <v/>
      </c>
      <c r="K731" s="55" t="str">
        <f>IF(Tabla20[[#This Row],[TIPO]]="Temporales",_xlfn.XLOOKUP(Tabla20[[#This Row],[NOMBRE Y APELLIDO]],TBLFECHAS[NOMBRE Y APELLIDO],TBLFECHAS[DESDE]),"")</f>
        <v/>
      </c>
      <c r="L731" s="55" t="str">
        <f>IF(Tabla20[[#This Row],[TIPO]]="Temporales",_xlfn.XLOOKUP(Tabla20[[#This Row],[NOMBRE Y APELLIDO]],TBLFECHAS[NOMBRE Y APELLIDO],TBLFECHAS[HASTA]),"")</f>
        <v/>
      </c>
      <c r="M731" s="58">
        <v>25000</v>
      </c>
      <c r="N731" s="63">
        <v>0</v>
      </c>
      <c r="O731" s="59">
        <v>760</v>
      </c>
      <c r="P731" s="59">
        <v>717.5</v>
      </c>
      <c r="Q731" s="59">
        <f>Tabla20[[#This Row],[sbruto]]-SUM(Tabla20[[#This Row],[ISR]:[AFP]])-Tabla20[[#This Row],[sneto]]</f>
        <v>325</v>
      </c>
      <c r="R731" s="59">
        <v>23197.5</v>
      </c>
      <c r="S731" s="45" t="str">
        <f>_xlfn.XLOOKUP(Tabla20[[#This Row],[cedula]],TMODELO[Numero Documento],TMODELO[gen])</f>
        <v>M</v>
      </c>
      <c r="T731" s="49" t="str">
        <f>_xlfn.XLOOKUP(Tabla20[[#This Row],[cedula]],TMODELO[Numero Documento],TMODELO[Lugar Funciones Codigo])</f>
        <v>01.83.03.04</v>
      </c>
    </row>
    <row r="732" spans="1:20">
      <c r="A732" s="57" t="s">
        <v>3113</v>
      </c>
      <c r="B732" s="57" t="s">
        <v>3145</v>
      </c>
      <c r="C732" s="57" t="s">
        <v>3158</v>
      </c>
      <c r="D732" s="57" t="s">
        <v>2445</v>
      </c>
      <c r="E732" s="57" t="str">
        <f>_xlfn.XLOOKUP(Tabla20[[#This Row],[cedula]],TMODELO[Numero Documento],TMODELO[Empleado])</f>
        <v>JOSEFINA MONTERO OGANDO</v>
      </c>
      <c r="F732" s="57" t="s">
        <v>214</v>
      </c>
      <c r="G732" s="57" t="str">
        <f>_xlfn.XLOOKUP(Tabla20[[#This Row],[cedula]],TMODELO[Numero Documento],TMODELO[Lugar Funciones])</f>
        <v>DIRECCION GENERAL DE MUSEOS</v>
      </c>
      <c r="H732" s="57" t="str">
        <f>_xlfn.XLOOKUP(Tabla20[[#This Row],[cedula]],TCARRERA[CEDULA],TCARRERA[CATEGORIA DEL SERVIDOR],"")</f>
        <v/>
      </c>
      <c r="I732" s="65"/>
      <c r="J732" s="50" t="str">
        <f>IF(Tabla20[[#This Row],[CARRERA]]&lt;&gt;"",Tabla20[[#This Row],[CARRERA]],IF(Tabla20[[#This Row],[Columna1]]&lt;&gt;"",Tabla20[[#This Row],[Columna1]],""))</f>
        <v/>
      </c>
      <c r="K732" s="54" t="str">
        <f>IF(Tabla20[[#This Row],[TIPO]]="Temporales",_xlfn.XLOOKUP(Tabla20[[#This Row],[NOMBRE Y APELLIDO]],TBLFECHAS[NOMBRE Y APELLIDO],TBLFECHAS[DESDE]),"")</f>
        <v/>
      </c>
      <c r="L732" s="54" t="str">
        <f>IF(Tabla20[[#This Row],[TIPO]]="Temporales",_xlfn.XLOOKUP(Tabla20[[#This Row],[NOMBRE Y APELLIDO]],TBLFECHAS[NOMBRE Y APELLIDO],TBLFECHAS[HASTA]),"")</f>
        <v/>
      </c>
      <c r="M732" s="58">
        <v>25000</v>
      </c>
      <c r="N732" s="63">
        <v>0</v>
      </c>
      <c r="O732" s="59">
        <v>760</v>
      </c>
      <c r="P732" s="59">
        <v>717.5</v>
      </c>
      <c r="Q732" s="59">
        <f>Tabla20[[#This Row],[sbruto]]-SUM(Tabla20[[#This Row],[ISR]:[AFP]])-Tabla20[[#This Row],[sneto]]</f>
        <v>5071</v>
      </c>
      <c r="R732" s="59">
        <v>18451.5</v>
      </c>
      <c r="S732" s="45" t="str">
        <f>_xlfn.XLOOKUP(Tabla20[[#This Row],[cedula]],TMODELO[Numero Documento],TMODELO[gen])</f>
        <v>F</v>
      </c>
      <c r="T732" s="49" t="str">
        <f>_xlfn.XLOOKUP(Tabla20[[#This Row],[cedula]],TMODELO[Numero Documento],TMODELO[Lugar Funciones Codigo])</f>
        <v>01.83.03.04</v>
      </c>
    </row>
    <row r="733" spans="1:20">
      <c r="A733" s="57" t="s">
        <v>3113</v>
      </c>
      <c r="B733" s="57" t="s">
        <v>3145</v>
      </c>
      <c r="C733" s="57" t="s">
        <v>3158</v>
      </c>
      <c r="D733" s="57" t="s">
        <v>1487</v>
      </c>
      <c r="E733" s="57" t="str">
        <f>_xlfn.XLOOKUP(Tabla20[[#This Row],[cedula]],TMODELO[Numero Documento],TMODELO[Empleado])</f>
        <v>MERY JANET GARCIA</v>
      </c>
      <c r="F733" s="57" t="s">
        <v>10</v>
      </c>
      <c r="G733" s="57" t="str">
        <f>_xlfn.XLOOKUP(Tabla20[[#This Row],[cedula]],TMODELO[Numero Documento],TMODELO[Lugar Funciones])</f>
        <v>DIRECCION GENERAL DE MUSEOS</v>
      </c>
      <c r="H733" s="57" t="str">
        <f>_xlfn.XLOOKUP(Tabla20[[#This Row],[cedula]],TCARRERA[CEDULA],TCARRERA[CATEGORIA DEL SERVIDOR],"")</f>
        <v>CARRERA ADMINISTRATIVA</v>
      </c>
      <c r="I733" s="65"/>
      <c r="J733" s="41" t="str">
        <f>IF(Tabla20[[#This Row],[CARRERA]]&lt;&gt;"",Tabla20[[#This Row],[CARRERA]],IF(Tabla20[[#This Row],[Columna1]]&lt;&gt;"",Tabla20[[#This Row],[Columna1]],""))</f>
        <v>CARRERA ADMINISTRATIVA</v>
      </c>
      <c r="K733" s="55" t="str">
        <f>IF(Tabla20[[#This Row],[TIPO]]="Temporales",_xlfn.XLOOKUP(Tabla20[[#This Row],[NOMBRE Y APELLIDO]],TBLFECHAS[NOMBRE Y APELLIDO],TBLFECHAS[DESDE]),"")</f>
        <v/>
      </c>
      <c r="L733" s="55" t="str">
        <f>IF(Tabla20[[#This Row],[TIPO]]="Temporales",_xlfn.XLOOKUP(Tabla20[[#This Row],[NOMBRE Y APELLIDO]],TBLFECHAS[NOMBRE Y APELLIDO],TBLFECHAS[HASTA]),"")</f>
        <v/>
      </c>
      <c r="M733" s="58">
        <v>25000</v>
      </c>
      <c r="N733" s="63">
        <v>0</v>
      </c>
      <c r="O733" s="59">
        <v>760</v>
      </c>
      <c r="P733" s="59">
        <v>717.5</v>
      </c>
      <c r="Q733" s="59">
        <f>Tabla20[[#This Row],[sbruto]]-SUM(Tabla20[[#This Row],[ISR]:[AFP]])-Tabla20[[#This Row],[sneto]]</f>
        <v>725</v>
      </c>
      <c r="R733" s="59">
        <v>22797.5</v>
      </c>
      <c r="S733" s="45" t="str">
        <f>_xlfn.XLOOKUP(Tabla20[[#This Row],[cedula]],TMODELO[Numero Documento],TMODELO[gen])</f>
        <v>F</v>
      </c>
      <c r="T733" s="49" t="str">
        <f>_xlfn.XLOOKUP(Tabla20[[#This Row],[cedula]],TMODELO[Numero Documento],TMODELO[Lugar Funciones Codigo])</f>
        <v>01.83.03.04</v>
      </c>
    </row>
    <row r="734" spans="1:20">
      <c r="A734" s="57" t="s">
        <v>3113</v>
      </c>
      <c r="B734" s="57" t="s">
        <v>3145</v>
      </c>
      <c r="C734" s="57" t="s">
        <v>3158</v>
      </c>
      <c r="D734" s="57" t="s">
        <v>2369</v>
      </c>
      <c r="E734" s="57" t="str">
        <f>_xlfn.XLOOKUP(Tabla20[[#This Row],[cedula]],TMODELO[Numero Documento],TMODELO[Empleado])</f>
        <v>DIEGO JOSE CAMACHO CUEVAS</v>
      </c>
      <c r="F734" s="57" t="s">
        <v>404</v>
      </c>
      <c r="G734" s="57" t="str">
        <f>_xlfn.XLOOKUP(Tabla20[[#This Row],[cedula]],TMODELO[Numero Documento],TMODELO[Lugar Funciones])</f>
        <v>DIRECCION GENERAL DE MUSEOS</v>
      </c>
      <c r="H734" s="57" t="str">
        <f>_xlfn.XLOOKUP(Tabla20[[#This Row],[cedula]],TCARRERA[CEDULA],TCARRERA[CATEGORIA DEL SERVIDOR],"")</f>
        <v/>
      </c>
      <c r="I734" s="65"/>
      <c r="J734" s="41" t="str">
        <f>IF(Tabla20[[#This Row],[CARRERA]]&lt;&gt;"",Tabla20[[#This Row],[CARRERA]],IF(Tabla20[[#This Row],[Columna1]]&lt;&gt;"",Tabla20[[#This Row],[Columna1]],""))</f>
        <v/>
      </c>
      <c r="K734" s="55" t="str">
        <f>IF(Tabla20[[#This Row],[TIPO]]="Temporales",_xlfn.XLOOKUP(Tabla20[[#This Row],[NOMBRE Y APELLIDO]],TBLFECHAS[NOMBRE Y APELLIDO],TBLFECHAS[DESDE]),"")</f>
        <v/>
      </c>
      <c r="L734" s="55" t="str">
        <f>IF(Tabla20[[#This Row],[TIPO]]="Temporales",_xlfn.XLOOKUP(Tabla20[[#This Row],[NOMBRE Y APELLIDO]],TBLFECHAS[NOMBRE Y APELLIDO],TBLFECHAS[HASTA]),"")</f>
        <v/>
      </c>
      <c r="M734" s="58">
        <v>25000</v>
      </c>
      <c r="N734" s="63">
        <v>0</v>
      </c>
      <c r="O734" s="59">
        <v>760</v>
      </c>
      <c r="P734" s="59">
        <v>717.5</v>
      </c>
      <c r="Q734" s="59">
        <f>Tabla20[[#This Row],[sbruto]]-SUM(Tabla20[[#This Row],[ISR]:[AFP]])-Tabla20[[#This Row],[sneto]]</f>
        <v>13804.33</v>
      </c>
      <c r="R734" s="59">
        <v>9718.17</v>
      </c>
      <c r="S734" s="45" t="str">
        <f>_xlfn.XLOOKUP(Tabla20[[#This Row],[cedula]],TMODELO[Numero Documento],TMODELO[gen])</f>
        <v>M</v>
      </c>
      <c r="T734" s="49" t="str">
        <f>_xlfn.XLOOKUP(Tabla20[[#This Row],[cedula]],TMODELO[Numero Documento],TMODELO[Lugar Funciones Codigo])</f>
        <v>01.83.03.04</v>
      </c>
    </row>
    <row r="735" spans="1:20">
      <c r="A735" s="57" t="s">
        <v>3113</v>
      </c>
      <c r="B735" s="57" t="s">
        <v>3145</v>
      </c>
      <c r="C735" s="57" t="s">
        <v>3158</v>
      </c>
      <c r="D735" s="57" t="s">
        <v>2378</v>
      </c>
      <c r="E735" s="57" t="str">
        <f>_xlfn.XLOOKUP(Tabla20[[#This Row],[cedula]],TMODELO[Numero Documento],TMODELO[Empleado])</f>
        <v>ELIZABETH PUJOLS PEREZ</v>
      </c>
      <c r="F735" s="57" t="s">
        <v>214</v>
      </c>
      <c r="G735" s="57" t="str">
        <f>_xlfn.XLOOKUP(Tabla20[[#This Row],[cedula]],TMODELO[Numero Documento],TMODELO[Lugar Funciones])</f>
        <v>DIRECCION GENERAL DE MUSEOS</v>
      </c>
      <c r="H735" s="57" t="str">
        <f>_xlfn.XLOOKUP(Tabla20[[#This Row],[cedula]],TCARRERA[CEDULA],TCARRERA[CATEGORIA DEL SERVIDOR],"")</f>
        <v/>
      </c>
      <c r="I735" s="65"/>
      <c r="J735" s="41" t="str">
        <f>IF(Tabla20[[#This Row],[CARRERA]]&lt;&gt;"",Tabla20[[#This Row],[CARRERA]],IF(Tabla20[[#This Row],[Columna1]]&lt;&gt;"",Tabla20[[#This Row],[Columna1]],""))</f>
        <v/>
      </c>
      <c r="K735" s="55" t="str">
        <f>IF(Tabla20[[#This Row],[TIPO]]="Temporales",_xlfn.XLOOKUP(Tabla20[[#This Row],[NOMBRE Y APELLIDO]],TBLFECHAS[NOMBRE Y APELLIDO],TBLFECHAS[DESDE]),"")</f>
        <v/>
      </c>
      <c r="L735" s="55" t="str">
        <f>IF(Tabla20[[#This Row],[TIPO]]="Temporales",_xlfn.XLOOKUP(Tabla20[[#This Row],[NOMBRE Y APELLIDO]],TBLFECHAS[NOMBRE Y APELLIDO],TBLFECHAS[HASTA]),"")</f>
        <v/>
      </c>
      <c r="M735" s="58">
        <v>25000</v>
      </c>
      <c r="N735" s="63">
        <v>0</v>
      </c>
      <c r="O735" s="59">
        <v>760</v>
      </c>
      <c r="P735" s="59">
        <v>717.5</v>
      </c>
      <c r="Q735" s="59">
        <f>Tabla20[[#This Row],[sbruto]]-SUM(Tabla20[[#This Row],[ISR]:[AFP]])-Tabla20[[#This Row],[sneto]]</f>
        <v>25</v>
      </c>
      <c r="R735" s="59">
        <v>23497.5</v>
      </c>
      <c r="S735" s="45" t="str">
        <f>_xlfn.XLOOKUP(Tabla20[[#This Row],[cedula]],TMODELO[Numero Documento],TMODELO[gen])</f>
        <v>F</v>
      </c>
      <c r="T735" s="49" t="str">
        <f>_xlfn.XLOOKUP(Tabla20[[#This Row],[cedula]],TMODELO[Numero Documento],TMODELO[Lugar Funciones Codigo])</f>
        <v>01.83.03.04</v>
      </c>
    </row>
    <row r="736" spans="1:20">
      <c r="A736" s="57" t="s">
        <v>3113</v>
      </c>
      <c r="B736" s="57" t="s">
        <v>3145</v>
      </c>
      <c r="C736" s="57" t="s">
        <v>3158</v>
      </c>
      <c r="D736" s="57" t="s">
        <v>2350</v>
      </c>
      <c r="E736" s="57" t="str">
        <f>_xlfn.XLOOKUP(Tabla20[[#This Row],[cedula]],TMODELO[Numero Documento],TMODELO[Empleado])</f>
        <v>CARLOS ALBERTO STANLEY GUZMAN CASTILLO</v>
      </c>
      <c r="F736" s="57" t="s">
        <v>135</v>
      </c>
      <c r="G736" s="57" t="str">
        <f>_xlfn.XLOOKUP(Tabla20[[#This Row],[cedula]],TMODELO[Numero Documento],TMODELO[Lugar Funciones])</f>
        <v>DIRECCION GENERAL DE MUSEOS</v>
      </c>
      <c r="H736" s="57" t="str">
        <f>_xlfn.XLOOKUP(Tabla20[[#This Row],[cedula]],TCARRERA[CEDULA],TCARRERA[CATEGORIA DEL SERVIDOR],"")</f>
        <v/>
      </c>
      <c r="I736" s="65"/>
      <c r="J736" s="41" t="str">
        <f>IF(Tabla20[[#This Row],[CARRERA]]&lt;&gt;"",Tabla20[[#This Row],[CARRERA]],IF(Tabla20[[#This Row],[Columna1]]&lt;&gt;"",Tabla20[[#This Row],[Columna1]],""))</f>
        <v/>
      </c>
      <c r="K736" s="55" t="str">
        <f>IF(Tabla20[[#This Row],[TIPO]]="Temporales",_xlfn.XLOOKUP(Tabla20[[#This Row],[NOMBRE Y APELLIDO]],TBLFECHAS[NOMBRE Y APELLIDO],TBLFECHAS[DESDE]),"")</f>
        <v/>
      </c>
      <c r="L736" s="55" t="str">
        <f>IF(Tabla20[[#This Row],[TIPO]]="Temporales",_xlfn.XLOOKUP(Tabla20[[#This Row],[NOMBRE Y APELLIDO]],TBLFECHAS[NOMBRE Y APELLIDO],TBLFECHAS[HASTA]),"")</f>
        <v/>
      </c>
      <c r="M736" s="58">
        <v>25000</v>
      </c>
      <c r="N736" s="62">
        <v>0</v>
      </c>
      <c r="O736" s="59">
        <v>760</v>
      </c>
      <c r="P736" s="59">
        <v>717.5</v>
      </c>
      <c r="Q736" s="59">
        <f>Tabla20[[#This Row],[sbruto]]-SUM(Tabla20[[#This Row],[ISR]:[AFP]])-Tabla20[[#This Row],[sneto]]</f>
        <v>1271</v>
      </c>
      <c r="R736" s="59">
        <v>22251.5</v>
      </c>
      <c r="S736" s="45" t="str">
        <f>_xlfn.XLOOKUP(Tabla20[[#This Row],[cedula]],TMODELO[Numero Documento],TMODELO[gen])</f>
        <v>M</v>
      </c>
      <c r="T736" s="49" t="str">
        <f>_xlfn.XLOOKUP(Tabla20[[#This Row],[cedula]],TMODELO[Numero Documento],TMODELO[Lugar Funciones Codigo])</f>
        <v>01.83.03.04</v>
      </c>
    </row>
    <row r="737" spans="1:20">
      <c r="A737" s="57" t="s">
        <v>3113</v>
      </c>
      <c r="B737" s="57" t="s">
        <v>3145</v>
      </c>
      <c r="C737" s="57" t="s">
        <v>3158</v>
      </c>
      <c r="D737" s="57" t="s">
        <v>1508</v>
      </c>
      <c r="E737" s="57" t="str">
        <f>_xlfn.XLOOKUP(Tabla20[[#This Row],[cedula]],TMODELO[Numero Documento],TMODELO[Empleado])</f>
        <v>RICARDO ANTONIO ESPINAL OLIVO</v>
      </c>
      <c r="F737" s="57" t="s">
        <v>352</v>
      </c>
      <c r="G737" s="57" t="str">
        <f>_xlfn.XLOOKUP(Tabla20[[#This Row],[cedula]],TMODELO[Numero Documento],TMODELO[Lugar Funciones])</f>
        <v>DIRECCION GENERAL DE MUSEOS</v>
      </c>
      <c r="H737" s="57" t="str">
        <f>_xlfn.XLOOKUP(Tabla20[[#This Row],[cedula]],TCARRERA[CEDULA],TCARRERA[CATEGORIA DEL SERVIDOR],"")</f>
        <v>CARRERA ADMINISTRATIVA</v>
      </c>
      <c r="I737" s="65"/>
      <c r="J737" s="41" t="str">
        <f>IF(Tabla20[[#This Row],[CARRERA]]&lt;&gt;"",Tabla20[[#This Row],[CARRERA]],IF(Tabla20[[#This Row],[Columna1]]&lt;&gt;"",Tabla20[[#This Row],[Columna1]],""))</f>
        <v>CARRERA ADMINISTRATIVA</v>
      </c>
      <c r="K737" s="55" t="str">
        <f>IF(Tabla20[[#This Row],[TIPO]]="Temporales",_xlfn.XLOOKUP(Tabla20[[#This Row],[NOMBRE Y APELLIDO]],TBLFECHAS[NOMBRE Y APELLIDO],TBLFECHAS[DESDE]),"")</f>
        <v/>
      </c>
      <c r="L737" s="55" t="str">
        <f>IF(Tabla20[[#This Row],[TIPO]]="Temporales",_xlfn.XLOOKUP(Tabla20[[#This Row],[NOMBRE Y APELLIDO]],TBLFECHAS[NOMBRE Y APELLIDO],TBLFECHAS[HASTA]),"")</f>
        <v/>
      </c>
      <c r="M737" s="58">
        <v>25000</v>
      </c>
      <c r="N737" s="60">
        <v>0</v>
      </c>
      <c r="O737" s="59">
        <v>760</v>
      </c>
      <c r="P737" s="59">
        <v>717.5</v>
      </c>
      <c r="Q737" s="59">
        <f>Tabla20[[#This Row],[sbruto]]-SUM(Tabla20[[#This Row],[ISR]:[AFP]])-Tabla20[[#This Row],[sneto]]</f>
        <v>871</v>
      </c>
      <c r="R737" s="59">
        <v>22651.5</v>
      </c>
      <c r="S737" s="45" t="str">
        <f>_xlfn.XLOOKUP(Tabla20[[#This Row],[cedula]],TMODELO[Numero Documento],TMODELO[gen])</f>
        <v>M</v>
      </c>
      <c r="T737" s="49" t="str">
        <f>_xlfn.XLOOKUP(Tabla20[[#This Row],[cedula]],TMODELO[Numero Documento],TMODELO[Lugar Funciones Codigo])</f>
        <v>01.83.03.04</v>
      </c>
    </row>
    <row r="738" spans="1:20">
      <c r="A738" s="57" t="s">
        <v>3113</v>
      </c>
      <c r="B738" s="57" t="s">
        <v>3145</v>
      </c>
      <c r="C738" s="57" t="s">
        <v>3158</v>
      </c>
      <c r="D738" s="57" t="s">
        <v>2373</v>
      </c>
      <c r="E738" s="57" t="str">
        <f>_xlfn.XLOOKUP(Tabla20[[#This Row],[cedula]],TMODELO[Numero Documento],TMODELO[Empleado])</f>
        <v>EDUARD ANTONIO MARTINEZ MEDINA</v>
      </c>
      <c r="F738" s="57" t="s">
        <v>352</v>
      </c>
      <c r="G738" s="57" t="str">
        <f>_xlfn.XLOOKUP(Tabla20[[#This Row],[cedula]],TMODELO[Numero Documento],TMODELO[Lugar Funciones])</f>
        <v>DIRECCION GENERAL DE MUSEOS</v>
      </c>
      <c r="H738" s="57" t="str">
        <f>_xlfn.XLOOKUP(Tabla20[[#This Row],[cedula]],TCARRERA[CEDULA],TCARRERA[CATEGORIA DEL SERVIDOR],"")</f>
        <v/>
      </c>
      <c r="I738" s="65"/>
      <c r="J738" s="41" t="str">
        <f>IF(Tabla20[[#This Row],[CARRERA]]&lt;&gt;"",Tabla20[[#This Row],[CARRERA]],IF(Tabla20[[#This Row],[Columna1]]&lt;&gt;"",Tabla20[[#This Row],[Columna1]],""))</f>
        <v/>
      </c>
      <c r="K738" s="55" t="str">
        <f>IF(Tabla20[[#This Row],[TIPO]]="Temporales",_xlfn.XLOOKUP(Tabla20[[#This Row],[NOMBRE Y APELLIDO]],TBLFECHAS[NOMBRE Y APELLIDO],TBLFECHAS[DESDE]),"")</f>
        <v/>
      </c>
      <c r="L738" s="55" t="str">
        <f>IF(Tabla20[[#This Row],[TIPO]]="Temporales",_xlfn.XLOOKUP(Tabla20[[#This Row],[NOMBRE Y APELLIDO]],TBLFECHAS[NOMBRE Y APELLIDO],TBLFECHAS[HASTA]),"")</f>
        <v/>
      </c>
      <c r="M738" s="58">
        <v>25000</v>
      </c>
      <c r="N738" s="60">
        <v>0</v>
      </c>
      <c r="O738" s="59">
        <v>760</v>
      </c>
      <c r="P738" s="59">
        <v>717.5</v>
      </c>
      <c r="Q738" s="59">
        <f>Tabla20[[#This Row],[sbruto]]-SUM(Tabla20[[#This Row],[ISR]:[AFP]])-Tabla20[[#This Row],[sneto]]</f>
        <v>2871</v>
      </c>
      <c r="R738" s="59">
        <v>20651.5</v>
      </c>
      <c r="S738" s="48" t="str">
        <f>_xlfn.XLOOKUP(Tabla20[[#This Row],[cedula]],TMODELO[Numero Documento],TMODELO[gen])</f>
        <v>M</v>
      </c>
      <c r="T738" s="49" t="str">
        <f>_xlfn.XLOOKUP(Tabla20[[#This Row],[cedula]],TMODELO[Numero Documento],TMODELO[Lugar Funciones Codigo])</f>
        <v>01.83.03.04</v>
      </c>
    </row>
    <row r="739" spans="1:20">
      <c r="A739" s="57" t="s">
        <v>3113</v>
      </c>
      <c r="B739" s="57" t="s">
        <v>3145</v>
      </c>
      <c r="C739" s="57" t="s">
        <v>3158</v>
      </c>
      <c r="D739" s="57" t="s">
        <v>2532</v>
      </c>
      <c r="E739" s="57" t="str">
        <f>_xlfn.XLOOKUP(Tabla20[[#This Row],[cedula]],TMODELO[Numero Documento],TMODELO[Empleado])</f>
        <v>RUTH ESTHER GUILLEN PUNTIER</v>
      </c>
      <c r="F739" s="57" t="s">
        <v>214</v>
      </c>
      <c r="G739" s="57" t="str">
        <f>_xlfn.XLOOKUP(Tabla20[[#This Row],[cedula]],TMODELO[Numero Documento],TMODELO[Lugar Funciones])</f>
        <v>DIRECCION GENERAL DE MUSEOS</v>
      </c>
      <c r="H739" s="57" t="str">
        <f>_xlfn.XLOOKUP(Tabla20[[#This Row],[cedula]],TCARRERA[CEDULA],TCARRERA[CATEGORIA DEL SERVIDOR],"")</f>
        <v/>
      </c>
      <c r="I739" s="65"/>
      <c r="J739" s="50" t="str">
        <f>IF(Tabla20[[#This Row],[CARRERA]]&lt;&gt;"",Tabla20[[#This Row],[CARRERA]],IF(Tabla20[[#This Row],[Columna1]]&lt;&gt;"",Tabla20[[#This Row],[Columna1]],""))</f>
        <v/>
      </c>
      <c r="K739" s="54" t="str">
        <f>IF(Tabla20[[#This Row],[TIPO]]="Temporales",_xlfn.XLOOKUP(Tabla20[[#This Row],[NOMBRE Y APELLIDO]],TBLFECHAS[NOMBRE Y APELLIDO],TBLFECHAS[DESDE]),"")</f>
        <v/>
      </c>
      <c r="L739" s="54" t="str">
        <f>IF(Tabla20[[#This Row],[TIPO]]="Temporales",_xlfn.XLOOKUP(Tabla20[[#This Row],[NOMBRE Y APELLIDO]],TBLFECHAS[NOMBRE Y APELLIDO],TBLFECHAS[HASTA]),"")</f>
        <v/>
      </c>
      <c r="M739" s="58">
        <v>25000</v>
      </c>
      <c r="N739" s="60">
        <v>0</v>
      </c>
      <c r="O739" s="59">
        <v>760</v>
      </c>
      <c r="P739" s="59">
        <v>717.5</v>
      </c>
      <c r="Q739" s="59">
        <f>Tabla20[[#This Row],[sbruto]]-SUM(Tabla20[[#This Row],[ISR]:[AFP]])-Tabla20[[#This Row],[sneto]]</f>
        <v>25</v>
      </c>
      <c r="R739" s="59">
        <v>23497.5</v>
      </c>
      <c r="S739" s="45" t="str">
        <f>_xlfn.XLOOKUP(Tabla20[[#This Row],[cedula]],TMODELO[Numero Documento],TMODELO[gen])</f>
        <v>F</v>
      </c>
      <c r="T739" s="49" t="str">
        <f>_xlfn.XLOOKUP(Tabla20[[#This Row],[cedula]],TMODELO[Numero Documento],TMODELO[Lugar Funciones Codigo])</f>
        <v>01.83.03.04</v>
      </c>
    </row>
    <row r="740" spans="1:20">
      <c r="A740" s="57" t="s">
        <v>3113</v>
      </c>
      <c r="B740" s="57" t="s">
        <v>3145</v>
      </c>
      <c r="C740" s="57" t="s">
        <v>3158</v>
      </c>
      <c r="D740" s="57" t="s">
        <v>2505</v>
      </c>
      <c r="E740" s="57" t="str">
        <f>_xlfn.XLOOKUP(Tabla20[[#This Row],[cedula]],TMODELO[Numero Documento],TMODELO[Empleado])</f>
        <v>PAMELA LISBETH BAEZ</v>
      </c>
      <c r="F740" s="57" t="s">
        <v>214</v>
      </c>
      <c r="G740" s="57" t="str">
        <f>_xlfn.XLOOKUP(Tabla20[[#This Row],[cedula]],TMODELO[Numero Documento],TMODELO[Lugar Funciones])</f>
        <v>DIRECCION GENERAL DE MUSEOS</v>
      </c>
      <c r="H740" s="57" t="str">
        <f>_xlfn.XLOOKUP(Tabla20[[#This Row],[cedula]],TCARRERA[CEDULA],TCARRERA[CATEGORIA DEL SERVIDOR],"")</f>
        <v/>
      </c>
      <c r="I740" s="65"/>
      <c r="J740" s="41" t="str">
        <f>IF(Tabla20[[#This Row],[CARRERA]]&lt;&gt;"",Tabla20[[#This Row],[CARRERA]],IF(Tabla20[[#This Row],[Columna1]]&lt;&gt;"",Tabla20[[#This Row],[Columna1]],""))</f>
        <v/>
      </c>
      <c r="K740" s="55" t="str">
        <f>IF(Tabla20[[#This Row],[TIPO]]="Temporales",_xlfn.XLOOKUP(Tabla20[[#This Row],[NOMBRE Y APELLIDO]],TBLFECHAS[NOMBRE Y APELLIDO],TBLFECHAS[DESDE]),"")</f>
        <v/>
      </c>
      <c r="L740" s="55" t="str">
        <f>IF(Tabla20[[#This Row],[TIPO]]="Temporales",_xlfn.XLOOKUP(Tabla20[[#This Row],[NOMBRE Y APELLIDO]],TBLFECHAS[NOMBRE Y APELLIDO],TBLFECHAS[HASTA]),"")</f>
        <v/>
      </c>
      <c r="M740" s="58">
        <v>25000</v>
      </c>
      <c r="N740" s="60">
        <v>0</v>
      </c>
      <c r="O740" s="59">
        <v>760</v>
      </c>
      <c r="P740" s="59">
        <v>717.5</v>
      </c>
      <c r="Q740" s="59">
        <f>Tabla20[[#This Row],[sbruto]]-SUM(Tabla20[[#This Row],[ISR]:[AFP]])-Tabla20[[#This Row],[sneto]]</f>
        <v>25</v>
      </c>
      <c r="R740" s="59">
        <v>23497.5</v>
      </c>
      <c r="S740" s="49" t="str">
        <f>_xlfn.XLOOKUP(Tabla20[[#This Row],[cedula]],TMODELO[Numero Documento],TMODELO[gen])</f>
        <v>F</v>
      </c>
      <c r="T740" s="49" t="str">
        <f>_xlfn.XLOOKUP(Tabla20[[#This Row],[cedula]],TMODELO[Numero Documento],TMODELO[Lugar Funciones Codigo])</f>
        <v>01.83.03.04</v>
      </c>
    </row>
    <row r="741" spans="1:20">
      <c r="A741" s="57" t="s">
        <v>3113</v>
      </c>
      <c r="B741" s="57" t="s">
        <v>3145</v>
      </c>
      <c r="C741" s="57" t="s">
        <v>3158</v>
      </c>
      <c r="D741" s="57" t="s">
        <v>2420</v>
      </c>
      <c r="E741" s="57" t="str">
        <f>_xlfn.XLOOKUP(Tabla20[[#This Row],[cedula]],TMODELO[Numero Documento],TMODELO[Empleado])</f>
        <v>JEIKO PAYANO PARRA</v>
      </c>
      <c r="F741" s="57" t="s">
        <v>352</v>
      </c>
      <c r="G741" s="57" t="str">
        <f>_xlfn.XLOOKUP(Tabla20[[#This Row],[cedula]],TMODELO[Numero Documento],TMODELO[Lugar Funciones])</f>
        <v>DIRECCION GENERAL DE MUSEOS</v>
      </c>
      <c r="H741" s="57" t="str">
        <f>_xlfn.XLOOKUP(Tabla20[[#This Row],[cedula]],TCARRERA[CEDULA],TCARRERA[CATEGORIA DEL SERVIDOR],"")</f>
        <v/>
      </c>
      <c r="I741" s="65"/>
      <c r="J741" s="41" t="str">
        <f>IF(Tabla20[[#This Row],[CARRERA]]&lt;&gt;"",Tabla20[[#This Row],[CARRERA]],IF(Tabla20[[#This Row],[Columna1]]&lt;&gt;"",Tabla20[[#This Row],[Columna1]],""))</f>
        <v/>
      </c>
      <c r="K741" s="55" t="str">
        <f>IF(Tabla20[[#This Row],[TIPO]]="Temporales",_xlfn.XLOOKUP(Tabla20[[#This Row],[NOMBRE Y APELLIDO]],TBLFECHAS[NOMBRE Y APELLIDO],TBLFECHAS[DESDE]),"")</f>
        <v/>
      </c>
      <c r="L741" s="55" t="str">
        <f>IF(Tabla20[[#This Row],[TIPO]]="Temporales",_xlfn.XLOOKUP(Tabla20[[#This Row],[NOMBRE Y APELLIDO]],TBLFECHAS[NOMBRE Y APELLIDO],TBLFECHAS[HASTA]),"")</f>
        <v/>
      </c>
      <c r="M741" s="58">
        <v>25000</v>
      </c>
      <c r="N741" s="60">
        <v>0</v>
      </c>
      <c r="O741" s="59">
        <v>760</v>
      </c>
      <c r="P741" s="59">
        <v>717.5</v>
      </c>
      <c r="Q741" s="59">
        <f>Tabla20[[#This Row],[sbruto]]-SUM(Tabla20[[#This Row],[ISR]:[AFP]])-Tabla20[[#This Row],[sneto]]</f>
        <v>16651.89</v>
      </c>
      <c r="R741" s="59">
        <v>6870.61</v>
      </c>
      <c r="S741" s="45" t="str">
        <f>_xlfn.XLOOKUP(Tabla20[[#This Row],[cedula]],TMODELO[Numero Documento],TMODELO[gen])</f>
        <v>F</v>
      </c>
      <c r="T741" s="49" t="str">
        <f>_xlfn.XLOOKUP(Tabla20[[#This Row],[cedula]],TMODELO[Numero Documento],TMODELO[Lugar Funciones Codigo])</f>
        <v>01.83.03.04</v>
      </c>
    </row>
    <row r="742" spans="1:20">
      <c r="A742" s="57" t="s">
        <v>3113</v>
      </c>
      <c r="B742" s="57" t="s">
        <v>3145</v>
      </c>
      <c r="C742" s="57" t="s">
        <v>3158</v>
      </c>
      <c r="D742" s="57" t="s">
        <v>2386</v>
      </c>
      <c r="E742" s="57" t="str">
        <f>_xlfn.XLOOKUP(Tabla20[[#This Row],[cedula]],TMODELO[Numero Documento],TMODELO[Empleado])</f>
        <v>EURIS MANUEL ZABALA COLON</v>
      </c>
      <c r="F742" s="57" t="s">
        <v>214</v>
      </c>
      <c r="G742" s="57" t="str">
        <f>_xlfn.XLOOKUP(Tabla20[[#This Row],[cedula]],TMODELO[Numero Documento],TMODELO[Lugar Funciones])</f>
        <v>DIRECCION GENERAL DE MUSEOS</v>
      </c>
      <c r="H742" s="57" t="str">
        <f>_xlfn.XLOOKUP(Tabla20[[#This Row],[cedula]],TCARRERA[CEDULA],TCARRERA[CATEGORIA DEL SERVIDOR],"")</f>
        <v/>
      </c>
      <c r="I742" s="65"/>
      <c r="J742" s="41" t="str">
        <f>IF(Tabla20[[#This Row],[CARRERA]]&lt;&gt;"",Tabla20[[#This Row],[CARRERA]],IF(Tabla20[[#This Row],[Columna1]]&lt;&gt;"",Tabla20[[#This Row],[Columna1]],""))</f>
        <v/>
      </c>
      <c r="K742" s="55" t="str">
        <f>IF(Tabla20[[#This Row],[TIPO]]="Temporales",_xlfn.XLOOKUP(Tabla20[[#This Row],[NOMBRE Y APELLIDO]],TBLFECHAS[NOMBRE Y APELLIDO],TBLFECHAS[DESDE]),"")</f>
        <v/>
      </c>
      <c r="L742" s="55" t="str">
        <f>IF(Tabla20[[#This Row],[TIPO]]="Temporales",_xlfn.XLOOKUP(Tabla20[[#This Row],[NOMBRE Y APELLIDO]],TBLFECHAS[NOMBRE Y APELLIDO],TBLFECHAS[HASTA]),"")</f>
        <v/>
      </c>
      <c r="M742" s="58">
        <v>25000</v>
      </c>
      <c r="N742" s="61">
        <v>0</v>
      </c>
      <c r="O742" s="59">
        <v>760</v>
      </c>
      <c r="P742" s="59">
        <v>717.5</v>
      </c>
      <c r="Q742" s="59">
        <f>Tabla20[[#This Row],[sbruto]]-SUM(Tabla20[[#This Row],[ISR]:[AFP]])-Tabla20[[#This Row],[sneto]]</f>
        <v>18442.95</v>
      </c>
      <c r="R742" s="59">
        <v>5079.55</v>
      </c>
      <c r="S742" s="49" t="str">
        <f>_xlfn.XLOOKUP(Tabla20[[#This Row],[cedula]],TMODELO[Numero Documento],TMODELO[gen])</f>
        <v>M</v>
      </c>
      <c r="T742" s="49" t="str">
        <f>_xlfn.XLOOKUP(Tabla20[[#This Row],[cedula]],TMODELO[Numero Documento],TMODELO[Lugar Funciones Codigo])</f>
        <v>01.83.03.04</v>
      </c>
    </row>
    <row r="743" spans="1:20">
      <c r="A743" s="57" t="s">
        <v>3113</v>
      </c>
      <c r="B743" s="57" t="s">
        <v>3145</v>
      </c>
      <c r="C743" s="57" t="s">
        <v>3158</v>
      </c>
      <c r="D743" s="57" t="s">
        <v>2410</v>
      </c>
      <c r="E743" s="57" t="str">
        <f>_xlfn.XLOOKUP(Tabla20[[#This Row],[cedula]],TMODELO[Numero Documento],TMODELO[Empleado])</f>
        <v>HENRY ROLANDO GONZALEZ MEJIAS</v>
      </c>
      <c r="F743" s="57" t="s">
        <v>214</v>
      </c>
      <c r="G743" s="57" t="str">
        <f>_xlfn.XLOOKUP(Tabla20[[#This Row],[cedula]],TMODELO[Numero Documento],TMODELO[Lugar Funciones])</f>
        <v>DIRECCION GENERAL DE MUSEOS</v>
      </c>
      <c r="H743" s="57" t="str">
        <f>_xlfn.XLOOKUP(Tabla20[[#This Row],[cedula]],TCARRERA[CEDULA],TCARRERA[CATEGORIA DEL SERVIDOR],"")</f>
        <v/>
      </c>
      <c r="I743" s="65"/>
      <c r="J743" s="41" t="str">
        <f>IF(Tabla20[[#This Row],[CARRERA]]&lt;&gt;"",Tabla20[[#This Row],[CARRERA]],IF(Tabla20[[#This Row],[Columna1]]&lt;&gt;"",Tabla20[[#This Row],[Columna1]],""))</f>
        <v/>
      </c>
      <c r="K743" s="55" t="str">
        <f>IF(Tabla20[[#This Row],[TIPO]]="Temporales",_xlfn.XLOOKUP(Tabla20[[#This Row],[NOMBRE Y APELLIDO]],TBLFECHAS[NOMBRE Y APELLIDO],TBLFECHAS[DESDE]),"")</f>
        <v/>
      </c>
      <c r="L743" s="55" t="str">
        <f>IF(Tabla20[[#This Row],[TIPO]]="Temporales",_xlfn.XLOOKUP(Tabla20[[#This Row],[NOMBRE Y APELLIDO]],TBLFECHAS[NOMBRE Y APELLIDO],TBLFECHAS[HASTA]),"")</f>
        <v/>
      </c>
      <c r="M743" s="58">
        <v>25000</v>
      </c>
      <c r="N743" s="63">
        <v>0</v>
      </c>
      <c r="O743" s="59">
        <v>760</v>
      </c>
      <c r="P743" s="59">
        <v>717.5</v>
      </c>
      <c r="Q743" s="59">
        <f>Tabla20[[#This Row],[sbruto]]-SUM(Tabla20[[#This Row],[ISR]:[AFP]])-Tabla20[[#This Row],[sneto]]</f>
        <v>25</v>
      </c>
      <c r="R743" s="59">
        <v>23497.5</v>
      </c>
      <c r="S743" s="45" t="str">
        <f>_xlfn.XLOOKUP(Tabla20[[#This Row],[cedula]],TMODELO[Numero Documento],TMODELO[gen])</f>
        <v>M</v>
      </c>
      <c r="T743" s="49" t="str">
        <f>_xlfn.XLOOKUP(Tabla20[[#This Row],[cedula]],TMODELO[Numero Documento],TMODELO[Lugar Funciones Codigo])</f>
        <v>01.83.03.04</v>
      </c>
    </row>
    <row r="744" spans="1:20">
      <c r="A744" s="57" t="s">
        <v>3113</v>
      </c>
      <c r="B744" s="57" t="s">
        <v>3145</v>
      </c>
      <c r="C744" s="57" t="s">
        <v>3158</v>
      </c>
      <c r="D744" s="57" t="s">
        <v>2340</v>
      </c>
      <c r="E744" s="57" t="str">
        <f>_xlfn.XLOOKUP(Tabla20[[#This Row],[cedula]],TMODELO[Numero Documento],TMODELO[Empleado])</f>
        <v>ARISLEYDA MONTERO LORENZO</v>
      </c>
      <c r="F744" s="57" t="s">
        <v>106</v>
      </c>
      <c r="G744" s="57" t="str">
        <f>_xlfn.XLOOKUP(Tabla20[[#This Row],[cedula]],TMODELO[Numero Documento],TMODELO[Lugar Funciones])</f>
        <v>DIRECCION GENERAL DE MUSEOS</v>
      </c>
      <c r="H744" s="57" t="str">
        <f>_xlfn.XLOOKUP(Tabla20[[#This Row],[cedula]],TCARRERA[CEDULA],TCARRERA[CATEGORIA DEL SERVIDOR],"")</f>
        <v/>
      </c>
      <c r="I744" s="65"/>
      <c r="J744" s="41" t="str">
        <f>IF(Tabla20[[#This Row],[CARRERA]]&lt;&gt;"",Tabla20[[#This Row],[CARRERA]],IF(Tabla20[[#This Row],[Columna1]]&lt;&gt;"",Tabla20[[#This Row],[Columna1]],""))</f>
        <v/>
      </c>
      <c r="K744" s="55" t="str">
        <f>IF(Tabla20[[#This Row],[TIPO]]="Temporales",_xlfn.XLOOKUP(Tabla20[[#This Row],[NOMBRE Y APELLIDO]],TBLFECHAS[NOMBRE Y APELLIDO],TBLFECHAS[DESDE]),"")</f>
        <v/>
      </c>
      <c r="L744" s="55" t="str">
        <f>IF(Tabla20[[#This Row],[TIPO]]="Temporales",_xlfn.XLOOKUP(Tabla20[[#This Row],[NOMBRE Y APELLIDO]],TBLFECHAS[NOMBRE Y APELLIDO],TBLFECHAS[HASTA]),"")</f>
        <v/>
      </c>
      <c r="M744" s="58">
        <v>25000</v>
      </c>
      <c r="N744" s="63">
        <v>0</v>
      </c>
      <c r="O744" s="59">
        <v>760</v>
      </c>
      <c r="P744" s="59">
        <v>717.5</v>
      </c>
      <c r="Q744" s="59">
        <f>Tabla20[[#This Row],[sbruto]]-SUM(Tabla20[[#This Row],[ISR]:[AFP]])-Tabla20[[#This Row],[sneto]]</f>
        <v>3271</v>
      </c>
      <c r="R744" s="59">
        <v>20251.5</v>
      </c>
      <c r="S744" s="45" t="str">
        <f>_xlfn.XLOOKUP(Tabla20[[#This Row],[cedula]],TMODELO[Numero Documento],TMODELO[gen])</f>
        <v>F</v>
      </c>
      <c r="T744" s="49" t="str">
        <f>_xlfn.XLOOKUP(Tabla20[[#This Row],[cedula]],TMODELO[Numero Documento],TMODELO[Lugar Funciones Codigo])</f>
        <v>01.83.03.04</v>
      </c>
    </row>
    <row r="745" spans="1:20">
      <c r="A745" s="57" t="s">
        <v>3113</v>
      </c>
      <c r="B745" s="57" t="s">
        <v>3145</v>
      </c>
      <c r="C745" s="57" t="s">
        <v>3158</v>
      </c>
      <c r="D745" s="57" t="s">
        <v>2518</v>
      </c>
      <c r="E745" s="57" t="str">
        <f>_xlfn.XLOOKUP(Tabla20[[#This Row],[cedula]],TMODELO[Numero Documento],TMODELO[Empleado])</f>
        <v>RAYMOND OSCAR MATEO OROZCO</v>
      </c>
      <c r="F745" s="57" t="s">
        <v>399</v>
      </c>
      <c r="G745" s="57" t="str">
        <f>_xlfn.XLOOKUP(Tabla20[[#This Row],[cedula]],TMODELO[Numero Documento],TMODELO[Lugar Funciones])</f>
        <v>DIRECCION GENERAL DE MUSEOS</v>
      </c>
      <c r="H745" s="57" t="str">
        <f>_xlfn.XLOOKUP(Tabla20[[#This Row],[cedula]],TCARRERA[CEDULA],TCARRERA[CATEGORIA DEL SERVIDOR],"")</f>
        <v/>
      </c>
      <c r="I745" s="65"/>
      <c r="J745" s="41" t="str">
        <f>IF(Tabla20[[#This Row],[CARRERA]]&lt;&gt;"",Tabla20[[#This Row],[CARRERA]],IF(Tabla20[[#This Row],[Columna1]]&lt;&gt;"",Tabla20[[#This Row],[Columna1]],""))</f>
        <v/>
      </c>
      <c r="K745" s="55" t="str">
        <f>IF(Tabla20[[#This Row],[TIPO]]="Temporales",_xlfn.XLOOKUP(Tabla20[[#This Row],[NOMBRE Y APELLIDO]],TBLFECHAS[NOMBRE Y APELLIDO],TBLFECHAS[DESDE]),"")</f>
        <v/>
      </c>
      <c r="L745" s="55" t="str">
        <f>IF(Tabla20[[#This Row],[TIPO]]="Temporales",_xlfn.XLOOKUP(Tabla20[[#This Row],[NOMBRE Y APELLIDO]],TBLFECHAS[NOMBRE Y APELLIDO],TBLFECHAS[HASTA]),"")</f>
        <v/>
      </c>
      <c r="M745" s="58">
        <v>25000</v>
      </c>
      <c r="N745" s="63">
        <v>0</v>
      </c>
      <c r="O745" s="59">
        <v>760</v>
      </c>
      <c r="P745" s="59">
        <v>717.5</v>
      </c>
      <c r="Q745" s="59">
        <f>Tabla20[[#This Row],[sbruto]]-SUM(Tabla20[[#This Row],[ISR]:[AFP]])-Tabla20[[#This Row],[sneto]]</f>
        <v>25</v>
      </c>
      <c r="R745" s="59">
        <v>23497.5</v>
      </c>
      <c r="S745" s="45" t="str">
        <f>_xlfn.XLOOKUP(Tabla20[[#This Row],[cedula]],TMODELO[Numero Documento],TMODELO[gen])</f>
        <v>M</v>
      </c>
      <c r="T745" s="49" t="str">
        <f>_xlfn.XLOOKUP(Tabla20[[#This Row],[cedula]],TMODELO[Numero Documento],TMODELO[Lugar Funciones Codigo])</f>
        <v>01.83.03.04</v>
      </c>
    </row>
    <row r="746" spans="1:20">
      <c r="A746" s="57" t="s">
        <v>3113</v>
      </c>
      <c r="B746" s="57" t="s">
        <v>3145</v>
      </c>
      <c r="C746" s="57" t="s">
        <v>3158</v>
      </c>
      <c r="D746" s="57" t="s">
        <v>2439</v>
      </c>
      <c r="E746" s="57" t="str">
        <f>_xlfn.XLOOKUP(Tabla20[[#This Row],[cedula]],TMODELO[Numero Documento],TMODELO[Empleado])</f>
        <v>JOSE LUIS SOTO DIAZ</v>
      </c>
      <c r="F746" s="57" t="s">
        <v>68</v>
      </c>
      <c r="G746" s="57" t="str">
        <f>_xlfn.XLOOKUP(Tabla20[[#This Row],[cedula]],TMODELO[Numero Documento],TMODELO[Lugar Funciones])</f>
        <v>DIRECCION GENERAL DE MUSEOS</v>
      </c>
      <c r="H746" s="57" t="str">
        <f>_xlfn.XLOOKUP(Tabla20[[#This Row],[cedula]],TCARRERA[CEDULA],TCARRERA[CATEGORIA DEL SERVIDOR],"")</f>
        <v/>
      </c>
      <c r="I746" s="65"/>
      <c r="J746" s="41" t="str">
        <f>IF(Tabla20[[#This Row],[CARRERA]]&lt;&gt;"",Tabla20[[#This Row],[CARRERA]],IF(Tabla20[[#This Row],[Columna1]]&lt;&gt;"",Tabla20[[#This Row],[Columna1]],""))</f>
        <v/>
      </c>
      <c r="K746" s="55" t="str">
        <f>IF(Tabla20[[#This Row],[TIPO]]="Temporales",_xlfn.XLOOKUP(Tabla20[[#This Row],[NOMBRE Y APELLIDO]],TBLFECHAS[NOMBRE Y APELLIDO],TBLFECHAS[DESDE]),"")</f>
        <v/>
      </c>
      <c r="L746" s="55" t="str">
        <f>IF(Tabla20[[#This Row],[TIPO]]="Temporales",_xlfn.XLOOKUP(Tabla20[[#This Row],[NOMBRE Y APELLIDO]],TBLFECHAS[NOMBRE Y APELLIDO],TBLFECHAS[HASTA]),"")</f>
        <v/>
      </c>
      <c r="M746" s="58">
        <v>25000</v>
      </c>
      <c r="N746" s="63">
        <v>0</v>
      </c>
      <c r="O746" s="59">
        <v>760</v>
      </c>
      <c r="P746" s="59">
        <v>717.5</v>
      </c>
      <c r="Q746" s="59">
        <f>Tabla20[[#This Row],[sbruto]]-SUM(Tabla20[[#This Row],[ISR]:[AFP]])-Tabla20[[#This Row],[sneto]]</f>
        <v>25</v>
      </c>
      <c r="R746" s="59">
        <v>23497.5</v>
      </c>
      <c r="S746" s="45" t="str">
        <f>_xlfn.XLOOKUP(Tabla20[[#This Row],[cedula]],TMODELO[Numero Documento],TMODELO[gen])</f>
        <v>M</v>
      </c>
      <c r="T746" s="49" t="str">
        <f>_xlfn.XLOOKUP(Tabla20[[#This Row],[cedula]],TMODELO[Numero Documento],TMODELO[Lugar Funciones Codigo])</f>
        <v>01.83.03.04</v>
      </c>
    </row>
    <row r="747" spans="1:20">
      <c r="A747" s="57" t="s">
        <v>3113</v>
      </c>
      <c r="B747" s="57" t="s">
        <v>3145</v>
      </c>
      <c r="C747" s="57" t="s">
        <v>3158</v>
      </c>
      <c r="D747" s="57" t="s">
        <v>2564</v>
      </c>
      <c r="E747" s="57" t="str">
        <f>_xlfn.XLOOKUP(Tabla20[[#This Row],[cedula]],TMODELO[Numero Documento],TMODELO[Empleado])</f>
        <v>YNGRIS SANTANA DE NUÑEZ</v>
      </c>
      <c r="F747" s="57" t="s">
        <v>10</v>
      </c>
      <c r="G747" s="57" t="str">
        <f>_xlfn.XLOOKUP(Tabla20[[#This Row],[cedula]],TMODELO[Numero Documento],TMODELO[Lugar Funciones])</f>
        <v>DIRECCION GENERAL DE MUSEOS</v>
      </c>
      <c r="H747" s="57" t="str">
        <f>_xlfn.XLOOKUP(Tabla20[[#This Row],[cedula]],TCARRERA[CEDULA],TCARRERA[CATEGORIA DEL SERVIDOR],"")</f>
        <v/>
      </c>
      <c r="I747" s="65"/>
      <c r="J747" s="41" t="str">
        <f>IF(Tabla20[[#This Row],[CARRERA]]&lt;&gt;"",Tabla20[[#This Row],[CARRERA]],IF(Tabla20[[#This Row],[Columna1]]&lt;&gt;"",Tabla20[[#This Row],[Columna1]],""))</f>
        <v/>
      </c>
      <c r="K747" s="55" t="str">
        <f>IF(Tabla20[[#This Row],[TIPO]]="Temporales",_xlfn.XLOOKUP(Tabla20[[#This Row],[NOMBRE Y APELLIDO]],TBLFECHAS[NOMBRE Y APELLIDO],TBLFECHAS[DESDE]),"")</f>
        <v/>
      </c>
      <c r="L747" s="55" t="str">
        <f>IF(Tabla20[[#This Row],[TIPO]]="Temporales",_xlfn.XLOOKUP(Tabla20[[#This Row],[NOMBRE Y APELLIDO]],TBLFECHAS[NOMBRE Y APELLIDO],TBLFECHAS[HASTA]),"")</f>
        <v/>
      </c>
      <c r="M747" s="58">
        <v>25000</v>
      </c>
      <c r="N747" s="63">
        <v>0</v>
      </c>
      <c r="O747" s="59">
        <v>760</v>
      </c>
      <c r="P747" s="59">
        <v>717.5</v>
      </c>
      <c r="Q747" s="59">
        <f>Tabla20[[#This Row],[sbruto]]-SUM(Tabla20[[#This Row],[ISR]:[AFP]])-Tabla20[[#This Row],[sneto]]</f>
        <v>25</v>
      </c>
      <c r="R747" s="59">
        <v>23497.5</v>
      </c>
      <c r="S747" s="45" t="str">
        <f>_xlfn.XLOOKUP(Tabla20[[#This Row],[cedula]],TMODELO[Numero Documento],TMODELO[gen])</f>
        <v>F</v>
      </c>
      <c r="T747" s="49" t="str">
        <f>_xlfn.XLOOKUP(Tabla20[[#This Row],[cedula]],TMODELO[Numero Documento],TMODELO[Lugar Funciones Codigo])</f>
        <v>01.83.03.04</v>
      </c>
    </row>
    <row r="748" spans="1:20">
      <c r="A748" s="57" t="s">
        <v>3113</v>
      </c>
      <c r="B748" s="57" t="s">
        <v>3145</v>
      </c>
      <c r="C748" s="57" t="s">
        <v>3158</v>
      </c>
      <c r="D748" s="57" t="s">
        <v>2334</v>
      </c>
      <c r="E748" s="57" t="str">
        <f>_xlfn.XLOOKUP(Tabla20[[#This Row],[cedula]],TMODELO[Numero Documento],TMODELO[Empleado])</f>
        <v>ANDRI KALEYMI CID RODRIGUEZ</v>
      </c>
      <c r="F748" s="57" t="s">
        <v>387</v>
      </c>
      <c r="G748" s="57" t="str">
        <f>_xlfn.XLOOKUP(Tabla20[[#This Row],[cedula]],TMODELO[Numero Documento],TMODELO[Lugar Funciones])</f>
        <v>DIRECCION GENERAL DE MUSEOS</v>
      </c>
      <c r="H748" s="57" t="str">
        <f>_xlfn.XLOOKUP(Tabla20[[#This Row],[cedula]],TCARRERA[CEDULA],TCARRERA[CATEGORIA DEL SERVIDOR],"")</f>
        <v/>
      </c>
      <c r="I748" s="65"/>
      <c r="J748" s="41" t="str">
        <f>IF(Tabla20[[#This Row],[CARRERA]]&lt;&gt;"",Tabla20[[#This Row],[CARRERA]],IF(Tabla20[[#This Row],[Columna1]]&lt;&gt;"",Tabla20[[#This Row],[Columna1]],""))</f>
        <v/>
      </c>
      <c r="K748" s="55" t="str">
        <f>IF(Tabla20[[#This Row],[TIPO]]="Temporales",_xlfn.XLOOKUP(Tabla20[[#This Row],[NOMBRE Y APELLIDO]],TBLFECHAS[NOMBRE Y APELLIDO],TBLFECHAS[DESDE]),"")</f>
        <v/>
      </c>
      <c r="L748" s="55" t="str">
        <f>IF(Tabla20[[#This Row],[TIPO]]="Temporales",_xlfn.XLOOKUP(Tabla20[[#This Row],[NOMBRE Y APELLIDO]],TBLFECHAS[NOMBRE Y APELLIDO],TBLFECHAS[HASTA]),"")</f>
        <v/>
      </c>
      <c r="M748" s="58">
        <v>25000</v>
      </c>
      <c r="N748" s="60">
        <v>0</v>
      </c>
      <c r="O748" s="59">
        <v>760</v>
      </c>
      <c r="P748" s="59">
        <v>717.5</v>
      </c>
      <c r="Q748" s="59">
        <f>Tabla20[[#This Row],[sbruto]]-SUM(Tabla20[[#This Row],[ISR]:[AFP]])-Tabla20[[#This Row],[sneto]]</f>
        <v>25</v>
      </c>
      <c r="R748" s="59">
        <v>23497.5</v>
      </c>
      <c r="S748" s="45" t="str">
        <f>_xlfn.XLOOKUP(Tabla20[[#This Row],[cedula]],TMODELO[Numero Documento],TMODELO[gen])</f>
        <v>F</v>
      </c>
      <c r="T748" s="49" t="str">
        <f>_xlfn.XLOOKUP(Tabla20[[#This Row],[cedula]],TMODELO[Numero Documento],TMODELO[Lugar Funciones Codigo])</f>
        <v>01.83.03.04</v>
      </c>
    </row>
    <row r="749" spans="1:20">
      <c r="A749" s="57" t="s">
        <v>3113</v>
      </c>
      <c r="B749" s="57" t="s">
        <v>3145</v>
      </c>
      <c r="C749" s="57" t="s">
        <v>3158</v>
      </c>
      <c r="D749" s="57" t="s">
        <v>2372</v>
      </c>
      <c r="E749" s="57" t="str">
        <f>_xlfn.XLOOKUP(Tabla20[[#This Row],[cedula]],TMODELO[Numero Documento],TMODELO[Empleado])</f>
        <v>EDILIANA LEONARDO DISLA</v>
      </c>
      <c r="F749" s="57" t="s">
        <v>55</v>
      </c>
      <c r="G749" s="57" t="str">
        <f>_xlfn.XLOOKUP(Tabla20[[#This Row],[cedula]],TMODELO[Numero Documento],TMODELO[Lugar Funciones])</f>
        <v>DIRECCION GENERAL DE MUSEOS</v>
      </c>
      <c r="H749" s="57" t="str">
        <f>_xlfn.XLOOKUP(Tabla20[[#This Row],[cedula]],TCARRERA[CEDULA],TCARRERA[CATEGORIA DEL SERVIDOR],"")</f>
        <v/>
      </c>
      <c r="I749" s="65"/>
      <c r="J749" s="41" t="str">
        <f>IF(Tabla20[[#This Row],[CARRERA]]&lt;&gt;"",Tabla20[[#This Row],[CARRERA]],IF(Tabla20[[#This Row],[Columna1]]&lt;&gt;"",Tabla20[[#This Row],[Columna1]],""))</f>
        <v/>
      </c>
      <c r="K749" s="55" t="str">
        <f>IF(Tabla20[[#This Row],[TIPO]]="Temporales",_xlfn.XLOOKUP(Tabla20[[#This Row],[NOMBRE Y APELLIDO]],TBLFECHAS[NOMBRE Y APELLIDO],TBLFECHAS[DESDE]),"")</f>
        <v/>
      </c>
      <c r="L749" s="55" t="str">
        <f>IF(Tabla20[[#This Row],[TIPO]]="Temporales",_xlfn.XLOOKUP(Tabla20[[#This Row],[NOMBRE Y APELLIDO]],TBLFECHAS[NOMBRE Y APELLIDO],TBLFECHAS[HASTA]),"")</f>
        <v/>
      </c>
      <c r="M749" s="58">
        <v>25000</v>
      </c>
      <c r="N749" s="63">
        <v>0</v>
      </c>
      <c r="O749" s="59">
        <v>760</v>
      </c>
      <c r="P749" s="59">
        <v>717.5</v>
      </c>
      <c r="Q749" s="59">
        <f>Tabla20[[#This Row],[sbruto]]-SUM(Tabla20[[#This Row],[ISR]:[AFP]])-Tabla20[[#This Row],[sneto]]</f>
        <v>1021</v>
      </c>
      <c r="R749" s="59">
        <v>22501.5</v>
      </c>
      <c r="S749" s="45" t="str">
        <f>_xlfn.XLOOKUP(Tabla20[[#This Row],[cedula]],TMODELO[Numero Documento],TMODELO[gen])</f>
        <v>F</v>
      </c>
      <c r="T749" s="49" t="str">
        <f>_xlfn.XLOOKUP(Tabla20[[#This Row],[cedula]],TMODELO[Numero Documento],TMODELO[Lugar Funciones Codigo])</f>
        <v>01.83.03.04</v>
      </c>
    </row>
    <row r="750" spans="1:20">
      <c r="A750" s="57" t="s">
        <v>3113</v>
      </c>
      <c r="B750" s="57" t="s">
        <v>3145</v>
      </c>
      <c r="C750" s="57" t="s">
        <v>3158</v>
      </c>
      <c r="D750" s="57" t="s">
        <v>2356</v>
      </c>
      <c r="E750" s="57" t="str">
        <f>_xlfn.XLOOKUP(Tabla20[[#This Row],[cedula]],TMODELO[Numero Documento],TMODELO[Empleado])</f>
        <v>CARMEN IDELIS GARCIA BRITO</v>
      </c>
      <c r="F750" s="57" t="s">
        <v>214</v>
      </c>
      <c r="G750" s="57" t="str">
        <f>_xlfn.XLOOKUP(Tabla20[[#This Row],[cedula]],TMODELO[Numero Documento],TMODELO[Lugar Funciones])</f>
        <v>DIRECCION GENERAL DE MUSEOS</v>
      </c>
      <c r="H750" s="57" t="str">
        <f>_xlfn.XLOOKUP(Tabla20[[#This Row],[cedula]],TCARRERA[CEDULA],TCARRERA[CATEGORIA DEL SERVIDOR],"")</f>
        <v/>
      </c>
      <c r="I750" s="65"/>
      <c r="J750" s="41" t="str">
        <f>IF(Tabla20[[#This Row],[CARRERA]]&lt;&gt;"",Tabla20[[#This Row],[CARRERA]],IF(Tabla20[[#This Row],[Columna1]]&lt;&gt;"",Tabla20[[#This Row],[Columna1]],""))</f>
        <v/>
      </c>
      <c r="K750" s="55" t="str">
        <f>IF(Tabla20[[#This Row],[TIPO]]="Temporales",_xlfn.XLOOKUP(Tabla20[[#This Row],[NOMBRE Y APELLIDO]],TBLFECHAS[NOMBRE Y APELLIDO],TBLFECHAS[DESDE]),"")</f>
        <v/>
      </c>
      <c r="L750" s="55" t="str">
        <f>IF(Tabla20[[#This Row],[TIPO]]="Temporales",_xlfn.XLOOKUP(Tabla20[[#This Row],[NOMBRE Y APELLIDO]],TBLFECHAS[NOMBRE Y APELLIDO],TBLFECHAS[HASTA]),"")</f>
        <v/>
      </c>
      <c r="M750" s="58">
        <v>25000</v>
      </c>
      <c r="N750" s="63">
        <v>0</v>
      </c>
      <c r="O750" s="59">
        <v>760</v>
      </c>
      <c r="P750" s="59">
        <v>717.5</v>
      </c>
      <c r="Q750" s="59">
        <f>Tabla20[[#This Row],[sbruto]]-SUM(Tabla20[[#This Row],[ISR]:[AFP]])-Tabla20[[#This Row],[sneto]]</f>
        <v>25</v>
      </c>
      <c r="R750" s="59">
        <v>23497.5</v>
      </c>
      <c r="S750" s="45" t="str">
        <f>_xlfn.XLOOKUP(Tabla20[[#This Row],[cedula]],TMODELO[Numero Documento],TMODELO[gen])</f>
        <v>F</v>
      </c>
      <c r="T750" s="49" t="str">
        <f>_xlfn.XLOOKUP(Tabla20[[#This Row],[cedula]],TMODELO[Numero Documento],TMODELO[Lugar Funciones Codigo])</f>
        <v>01.83.03.04</v>
      </c>
    </row>
    <row r="751" spans="1:20">
      <c r="A751" s="57" t="s">
        <v>3113</v>
      </c>
      <c r="B751" s="57" t="s">
        <v>3145</v>
      </c>
      <c r="C751" s="57" t="s">
        <v>3158</v>
      </c>
      <c r="D751" s="57" t="s">
        <v>2565</v>
      </c>
      <c r="E751" s="57" t="str">
        <f>_xlfn.XLOOKUP(Tabla20[[#This Row],[cedula]],TMODELO[Numero Documento],TMODELO[Empleado])</f>
        <v>YNNEIDI MATOS MATOS</v>
      </c>
      <c r="F751" s="57" t="s">
        <v>30</v>
      </c>
      <c r="G751" s="57" t="str">
        <f>_xlfn.XLOOKUP(Tabla20[[#This Row],[cedula]],TMODELO[Numero Documento],TMODELO[Lugar Funciones])</f>
        <v>DIRECCION GENERAL DE MUSEOS</v>
      </c>
      <c r="H751" s="57" t="str">
        <f>_xlfn.XLOOKUP(Tabla20[[#This Row],[cedula]],TCARRERA[CEDULA],TCARRERA[CATEGORIA DEL SERVIDOR],"")</f>
        <v/>
      </c>
      <c r="I751" s="65"/>
      <c r="J751" s="41" t="str">
        <f>IF(Tabla20[[#This Row],[CARRERA]]&lt;&gt;"",Tabla20[[#This Row],[CARRERA]],IF(Tabla20[[#This Row],[Columna1]]&lt;&gt;"",Tabla20[[#This Row],[Columna1]],""))</f>
        <v/>
      </c>
      <c r="K751" s="55" t="str">
        <f>IF(Tabla20[[#This Row],[TIPO]]="Temporales",_xlfn.XLOOKUP(Tabla20[[#This Row],[NOMBRE Y APELLIDO]],TBLFECHAS[NOMBRE Y APELLIDO],TBLFECHAS[DESDE]),"")</f>
        <v/>
      </c>
      <c r="L751" s="55" t="str">
        <f>IF(Tabla20[[#This Row],[TIPO]]="Temporales",_xlfn.XLOOKUP(Tabla20[[#This Row],[NOMBRE Y APELLIDO]],TBLFECHAS[NOMBRE Y APELLIDO],TBLFECHAS[HASTA]),"")</f>
        <v/>
      </c>
      <c r="M751" s="58">
        <v>25000</v>
      </c>
      <c r="N751" s="61">
        <v>0</v>
      </c>
      <c r="O751" s="59">
        <v>760</v>
      </c>
      <c r="P751" s="59">
        <v>717.5</v>
      </c>
      <c r="Q751" s="59">
        <f>Tabla20[[#This Row],[sbruto]]-SUM(Tabla20[[#This Row],[ISR]:[AFP]])-Tabla20[[#This Row],[sneto]]</f>
        <v>25</v>
      </c>
      <c r="R751" s="59">
        <v>23497.5</v>
      </c>
      <c r="S751" s="45" t="str">
        <f>_xlfn.XLOOKUP(Tabla20[[#This Row],[cedula]],TMODELO[Numero Documento],TMODELO[gen])</f>
        <v>M</v>
      </c>
      <c r="T751" s="49" t="str">
        <f>_xlfn.XLOOKUP(Tabla20[[#This Row],[cedula]],TMODELO[Numero Documento],TMODELO[Lugar Funciones Codigo])</f>
        <v>01.83.03.04</v>
      </c>
    </row>
    <row r="752" spans="1:20">
      <c r="A752" s="57" t="s">
        <v>3113</v>
      </c>
      <c r="B752" s="57" t="s">
        <v>3145</v>
      </c>
      <c r="C752" s="57" t="s">
        <v>3158</v>
      </c>
      <c r="D752" s="57" t="s">
        <v>2544</v>
      </c>
      <c r="E752" s="57" t="str">
        <f>_xlfn.XLOOKUP(Tabla20[[#This Row],[cedula]],TMODELO[Numero Documento],TMODELO[Empleado])</f>
        <v>THELMA REYES FIGUEREO</v>
      </c>
      <c r="F752" s="57" t="s">
        <v>214</v>
      </c>
      <c r="G752" s="57" t="str">
        <f>_xlfn.XLOOKUP(Tabla20[[#This Row],[cedula]],TMODELO[Numero Documento],TMODELO[Lugar Funciones])</f>
        <v>DIRECCION GENERAL DE MUSEOS</v>
      </c>
      <c r="H752" s="57" t="str">
        <f>_xlfn.XLOOKUP(Tabla20[[#This Row],[cedula]],TCARRERA[CEDULA],TCARRERA[CATEGORIA DEL SERVIDOR],"")</f>
        <v/>
      </c>
      <c r="I752" s="65"/>
      <c r="J752" s="41" t="str">
        <f>IF(Tabla20[[#This Row],[CARRERA]]&lt;&gt;"",Tabla20[[#This Row],[CARRERA]],IF(Tabla20[[#This Row],[Columna1]]&lt;&gt;"",Tabla20[[#This Row],[Columna1]],""))</f>
        <v/>
      </c>
      <c r="K752" s="55" t="str">
        <f>IF(Tabla20[[#This Row],[TIPO]]="Temporales",_xlfn.XLOOKUP(Tabla20[[#This Row],[NOMBRE Y APELLIDO]],TBLFECHAS[NOMBRE Y APELLIDO],TBLFECHAS[DESDE]),"")</f>
        <v/>
      </c>
      <c r="L752" s="55" t="str">
        <f>IF(Tabla20[[#This Row],[TIPO]]="Temporales",_xlfn.XLOOKUP(Tabla20[[#This Row],[NOMBRE Y APELLIDO]],TBLFECHAS[NOMBRE Y APELLIDO],TBLFECHAS[HASTA]),"")</f>
        <v/>
      </c>
      <c r="M752" s="58">
        <v>25000</v>
      </c>
      <c r="N752" s="61">
        <v>0</v>
      </c>
      <c r="O752" s="59">
        <v>760</v>
      </c>
      <c r="P752" s="59">
        <v>717.5</v>
      </c>
      <c r="Q752" s="59">
        <f>Tabla20[[#This Row],[sbruto]]-SUM(Tabla20[[#This Row],[ISR]:[AFP]])-Tabla20[[#This Row],[sneto]]</f>
        <v>5071</v>
      </c>
      <c r="R752" s="59">
        <v>18451.5</v>
      </c>
      <c r="S752" s="45" t="str">
        <f>_xlfn.XLOOKUP(Tabla20[[#This Row],[cedula]],TMODELO[Numero Documento],TMODELO[gen])</f>
        <v>F</v>
      </c>
      <c r="T752" s="49" t="str">
        <f>_xlfn.XLOOKUP(Tabla20[[#This Row],[cedula]],TMODELO[Numero Documento],TMODELO[Lugar Funciones Codigo])</f>
        <v>01.83.03.04</v>
      </c>
    </row>
    <row r="753" spans="1:20">
      <c r="A753" s="57" t="s">
        <v>3113</v>
      </c>
      <c r="B753" s="57" t="s">
        <v>3145</v>
      </c>
      <c r="C753" s="57" t="s">
        <v>3158</v>
      </c>
      <c r="D753" s="57" t="s">
        <v>2465</v>
      </c>
      <c r="E753" s="57" t="str">
        <f>_xlfn.XLOOKUP(Tabla20[[#This Row],[cedula]],TMODELO[Numero Documento],TMODELO[Empleado])</f>
        <v>LETICIA ANTONIA PEREZ CUEVAS</v>
      </c>
      <c r="F753" s="57" t="s">
        <v>214</v>
      </c>
      <c r="G753" s="57" t="str">
        <f>_xlfn.XLOOKUP(Tabla20[[#This Row],[cedula]],TMODELO[Numero Documento],TMODELO[Lugar Funciones])</f>
        <v>DIRECCION GENERAL DE MUSEOS</v>
      </c>
      <c r="H753" s="57" t="str">
        <f>_xlfn.XLOOKUP(Tabla20[[#This Row],[cedula]],TCARRERA[CEDULA],TCARRERA[CATEGORIA DEL SERVIDOR],"")</f>
        <v/>
      </c>
      <c r="I753" s="65"/>
      <c r="J753" s="41" t="str">
        <f>IF(Tabla20[[#This Row],[CARRERA]]&lt;&gt;"",Tabla20[[#This Row],[CARRERA]],IF(Tabla20[[#This Row],[Columna1]]&lt;&gt;"",Tabla20[[#This Row],[Columna1]],""))</f>
        <v/>
      </c>
      <c r="K753" s="55" t="str">
        <f>IF(Tabla20[[#This Row],[TIPO]]="Temporales",_xlfn.XLOOKUP(Tabla20[[#This Row],[NOMBRE Y APELLIDO]],TBLFECHAS[NOMBRE Y APELLIDO],TBLFECHAS[DESDE]),"")</f>
        <v/>
      </c>
      <c r="L753" s="55" t="str">
        <f>IF(Tabla20[[#This Row],[TIPO]]="Temporales",_xlfn.XLOOKUP(Tabla20[[#This Row],[NOMBRE Y APELLIDO]],TBLFECHAS[NOMBRE Y APELLIDO],TBLFECHAS[HASTA]),"")</f>
        <v/>
      </c>
      <c r="M753" s="58">
        <v>25000</v>
      </c>
      <c r="N753" s="63">
        <v>0</v>
      </c>
      <c r="O753" s="59">
        <v>760</v>
      </c>
      <c r="P753" s="59">
        <v>717.5</v>
      </c>
      <c r="Q753" s="59">
        <f>Tabla20[[#This Row],[sbruto]]-SUM(Tabla20[[#This Row],[ISR]:[AFP]])-Tabla20[[#This Row],[sneto]]</f>
        <v>25</v>
      </c>
      <c r="R753" s="59">
        <v>23497.5</v>
      </c>
      <c r="S753" s="45" t="str">
        <f>_xlfn.XLOOKUP(Tabla20[[#This Row],[cedula]],TMODELO[Numero Documento],TMODELO[gen])</f>
        <v>F</v>
      </c>
      <c r="T753" s="49" t="str">
        <f>_xlfn.XLOOKUP(Tabla20[[#This Row],[cedula]],TMODELO[Numero Documento],TMODELO[Lugar Funciones Codigo])</f>
        <v>01.83.03.04</v>
      </c>
    </row>
    <row r="754" spans="1:20">
      <c r="A754" s="57" t="s">
        <v>3113</v>
      </c>
      <c r="B754" s="57" t="s">
        <v>3145</v>
      </c>
      <c r="C754" s="57" t="s">
        <v>3158</v>
      </c>
      <c r="D754" s="57" t="s">
        <v>2502</v>
      </c>
      <c r="E754" s="57" t="str">
        <f>_xlfn.XLOOKUP(Tabla20[[#This Row],[cedula]],TMODELO[Numero Documento],TMODELO[Empleado])</f>
        <v>NORVIS SALOME CASTILLO</v>
      </c>
      <c r="F754" s="57" t="s">
        <v>214</v>
      </c>
      <c r="G754" s="57" t="str">
        <f>_xlfn.XLOOKUP(Tabla20[[#This Row],[cedula]],TMODELO[Numero Documento],TMODELO[Lugar Funciones])</f>
        <v>DIRECCION GENERAL DE MUSEOS</v>
      </c>
      <c r="H754" s="57" t="str">
        <f>_xlfn.XLOOKUP(Tabla20[[#This Row],[cedula]],TCARRERA[CEDULA],TCARRERA[CATEGORIA DEL SERVIDOR],"")</f>
        <v/>
      </c>
      <c r="I754" s="65"/>
      <c r="J754" s="41" t="str">
        <f>IF(Tabla20[[#This Row],[CARRERA]]&lt;&gt;"",Tabla20[[#This Row],[CARRERA]],IF(Tabla20[[#This Row],[Columna1]]&lt;&gt;"",Tabla20[[#This Row],[Columna1]],""))</f>
        <v/>
      </c>
      <c r="K754" s="55" t="str">
        <f>IF(Tabla20[[#This Row],[TIPO]]="Temporales",_xlfn.XLOOKUP(Tabla20[[#This Row],[NOMBRE Y APELLIDO]],TBLFECHAS[NOMBRE Y APELLIDO],TBLFECHAS[DESDE]),"")</f>
        <v/>
      </c>
      <c r="L754" s="55" t="str">
        <f>IF(Tabla20[[#This Row],[TIPO]]="Temporales",_xlfn.XLOOKUP(Tabla20[[#This Row],[NOMBRE Y APELLIDO]],TBLFECHAS[NOMBRE Y APELLIDO],TBLFECHAS[HASTA]),"")</f>
        <v/>
      </c>
      <c r="M754" s="58">
        <v>25000</v>
      </c>
      <c r="N754" s="61">
        <v>0</v>
      </c>
      <c r="O754" s="59">
        <v>760</v>
      </c>
      <c r="P754" s="59">
        <v>717.5</v>
      </c>
      <c r="Q754" s="59">
        <f>Tabla20[[#This Row],[sbruto]]-SUM(Tabla20[[#This Row],[ISR]:[AFP]])-Tabla20[[#This Row],[sneto]]</f>
        <v>25</v>
      </c>
      <c r="R754" s="59">
        <v>23497.5</v>
      </c>
      <c r="S754" s="49" t="str">
        <f>_xlfn.XLOOKUP(Tabla20[[#This Row],[cedula]],TMODELO[Numero Documento],TMODELO[gen])</f>
        <v>M</v>
      </c>
      <c r="T754" s="49" t="str">
        <f>_xlfn.XLOOKUP(Tabla20[[#This Row],[cedula]],TMODELO[Numero Documento],TMODELO[Lugar Funciones Codigo])</f>
        <v>01.83.03.04</v>
      </c>
    </row>
    <row r="755" spans="1:20">
      <c r="A755" s="57" t="s">
        <v>3113</v>
      </c>
      <c r="B755" s="57" t="s">
        <v>3145</v>
      </c>
      <c r="C755" s="57" t="s">
        <v>3158</v>
      </c>
      <c r="D755" s="57" t="s">
        <v>2560</v>
      </c>
      <c r="E755" s="57" t="str">
        <f>_xlfn.XLOOKUP(Tabla20[[#This Row],[cedula]],TMODELO[Numero Documento],TMODELO[Empleado])</f>
        <v>YENDY BIENVENIDA DOMINGUEZ JIMENEZ</v>
      </c>
      <c r="F755" s="57" t="s">
        <v>214</v>
      </c>
      <c r="G755" s="57" t="str">
        <f>_xlfn.XLOOKUP(Tabla20[[#This Row],[cedula]],TMODELO[Numero Documento],TMODELO[Lugar Funciones])</f>
        <v>DIRECCION GENERAL DE MUSEOS</v>
      </c>
      <c r="H755" s="57" t="str">
        <f>_xlfn.XLOOKUP(Tabla20[[#This Row],[cedula]],TCARRERA[CEDULA],TCARRERA[CATEGORIA DEL SERVIDOR],"")</f>
        <v/>
      </c>
      <c r="I755" s="65"/>
      <c r="J755" s="41" t="str">
        <f>IF(Tabla20[[#This Row],[CARRERA]]&lt;&gt;"",Tabla20[[#This Row],[CARRERA]],IF(Tabla20[[#This Row],[Columna1]]&lt;&gt;"",Tabla20[[#This Row],[Columna1]],""))</f>
        <v/>
      </c>
      <c r="K755" s="55" t="str">
        <f>IF(Tabla20[[#This Row],[TIPO]]="Temporales",_xlfn.XLOOKUP(Tabla20[[#This Row],[NOMBRE Y APELLIDO]],TBLFECHAS[NOMBRE Y APELLIDO],TBLFECHAS[DESDE]),"")</f>
        <v/>
      </c>
      <c r="L755" s="55" t="str">
        <f>IF(Tabla20[[#This Row],[TIPO]]="Temporales",_xlfn.XLOOKUP(Tabla20[[#This Row],[NOMBRE Y APELLIDO]],TBLFECHAS[NOMBRE Y APELLIDO],TBLFECHAS[HASTA]),"")</f>
        <v/>
      </c>
      <c r="M755" s="58">
        <v>25000</v>
      </c>
      <c r="N755" s="63">
        <v>0</v>
      </c>
      <c r="O755" s="59">
        <v>760</v>
      </c>
      <c r="P755" s="59">
        <v>717.5</v>
      </c>
      <c r="Q755" s="59">
        <f>Tabla20[[#This Row],[sbruto]]-SUM(Tabla20[[#This Row],[ISR]:[AFP]])-Tabla20[[#This Row],[sneto]]</f>
        <v>1375.119999999999</v>
      </c>
      <c r="R755" s="59">
        <v>22147.38</v>
      </c>
      <c r="S755" s="45" t="str">
        <f>_xlfn.XLOOKUP(Tabla20[[#This Row],[cedula]],TMODELO[Numero Documento],TMODELO[gen])</f>
        <v>F</v>
      </c>
      <c r="T755" s="49" t="str">
        <f>_xlfn.XLOOKUP(Tabla20[[#This Row],[cedula]],TMODELO[Numero Documento],TMODELO[Lugar Funciones Codigo])</f>
        <v>01.83.03.04</v>
      </c>
    </row>
    <row r="756" spans="1:20">
      <c r="A756" s="57" t="s">
        <v>3113</v>
      </c>
      <c r="B756" s="57" t="s">
        <v>3145</v>
      </c>
      <c r="C756" s="57" t="s">
        <v>3158</v>
      </c>
      <c r="D756" s="57" t="s">
        <v>2568</v>
      </c>
      <c r="E756" s="57" t="str">
        <f>_xlfn.XLOOKUP(Tabla20[[#This Row],[cedula]],TMODELO[Numero Documento],TMODELO[Empleado])</f>
        <v>YONATHAN MAURICIO GARCIA DURAN</v>
      </c>
      <c r="F756" s="57" t="s">
        <v>214</v>
      </c>
      <c r="G756" s="57" t="str">
        <f>_xlfn.XLOOKUP(Tabla20[[#This Row],[cedula]],TMODELO[Numero Documento],TMODELO[Lugar Funciones])</f>
        <v>DIRECCION GENERAL DE MUSEOS</v>
      </c>
      <c r="H756" s="57" t="str">
        <f>_xlfn.XLOOKUP(Tabla20[[#This Row],[cedula]],TCARRERA[CEDULA],TCARRERA[CATEGORIA DEL SERVIDOR],"")</f>
        <v/>
      </c>
      <c r="I756" s="65"/>
      <c r="J756" s="41" t="str">
        <f>IF(Tabla20[[#This Row],[CARRERA]]&lt;&gt;"",Tabla20[[#This Row],[CARRERA]],IF(Tabla20[[#This Row],[Columna1]]&lt;&gt;"",Tabla20[[#This Row],[Columna1]],""))</f>
        <v/>
      </c>
      <c r="K756" s="55" t="str">
        <f>IF(Tabla20[[#This Row],[TIPO]]="Temporales",_xlfn.XLOOKUP(Tabla20[[#This Row],[NOMBRE Y APELLIDO]],TBLFECHAS[NOMBRE Y APELLIDO],TBLFECHAS[DESDE]),"")</f>
        <v/>
      </c>
      <c r="L756" s="55" t="str">
        <f>IF(Tabla20[[#This Row],[TIPO]]="Temporales",_xlfn.XLOOKUP(Tabla20[[#This Row],[NOMBRE Y APELLIDO]],TBLFECHAS[NOMBRE Y APELLIDO],TBLFECHAS[HASTA]),"")</f>
        <v/>
      </c>
      <c r="M756" s="58">
        <v>25000</v>
      </c>
      <c r="N756" s="63">
        <v>0</v>
      </c>
      <c r="O756" s="59">
        <v>760</v>
      </c>
      <c r="P756" s="59">
        <v>717.5</v>
      </c>
      <c r="Q756" s="59">
        <f>Tabla20[[#This Row],[sbruto]]-SUM(Tabla20[[#This Row],[ISR]:[AFP]])-Tabla20[[#This Row],[sneto]]</f>
        <v>25</v>
      </c>
      <c r="R756" s="59">
        <v>23497.5</v>
      </c>
      <c r="S756" s="48" t="str">
        <f>_xlfn.XLOOKUP(Tabla20[[#This Row],[cedula]],TMODELO[Numero Documento],TMODELO[gen])</f>
        <v>M</v>
      </c>
      <c r="T756" s="49" t="str">
        <f>_xlfn.XLOOKUP(Tabla20[[#This Row],[cedula]],TMODELO[Numero Documento],TMODELO[Lugar Funciones Codigo])</f>
        <v>01.83.03.04</v>
      </c>
    </row>
    <row r="757" spans="1:20">
      <c r="A757" s="57" t="s">
        <v>3113</v>
      </c>
      <c r="B757" s="57" t="s">
        <v>3145</v>
      </c>
      <c r="C757" s="57" t="s">
        <v>3158</v>
      </c>
      <c r="D757" s="57" t="s">
        <v>2487</v>
      </c>
      <c r="E757" s="57" t="str">
        <f>_xlfn.XLOOKUP(Tabla20[[#This Row],[cedula]],TMODELO[Numero Documento],TMODELO[Empleado])</f>
        <v>MARIANO JESUS PERALTA GARCIA</v>
      </c>
      <c r="F757" s="57" t="s">
        <v>395</v>
      </c>
      <c r="G757" s="57" t="str">
        <f>_xlfn.XLOOKUP(Tabla20[[#This Row],[cedula]],TMODELO[Numero Documento],TMODELO[Lugar Funciones])</f>
        <v>DIRECCION GENERAL DE MUSEOS</v>
      </c>
      <c r="H757" s="57" t="str">
        <f>_xlfn.XLOOKUP(Tabla20[[#This Row],[cedula]],TCARRERA[CEDULA],TCARRERA[CATEGORIA DEL SERVIDOR],"")</f>
        <v/>
      </c>
      <c r="I757" s="65"/>
      <c r="J757" s="41" t="str">
        <f>IF(Tabla20[[#This Row],[CARRERA]]&lt;&gt;"",Tabla20[[#This Row],[CARRERA]],IF(Tabla20[[#This Row],[Columna1]]&lt;&gt;"",Tabla20[[#This Row],[Columna1]],""))</f>
        <v/>
      </c>
      <c r="K757" s="55" t="str">
        <f>IF(Tabla20[[#This Row],[TIPO]]="Temporales",_xlfn.XLOOKUP(Tabla20[[#This Row],[NOMBRE Y APELLIDO]],TBLFECHAS[NOMBRE Y APELLIDO],TBLFECHAS[DESDE]),"")</f>
        <v/>
      </c>
      <c r="L757" s="55" t="str">
        <f>IF(Tabla20[[#This Row],[TIPO]]="Temporales",_xlfn.XLOOKUP(Tabla20[[#This Row],[NOMBRE Y APELLIDO]],TBLFECHAS[NOMBRE Y APELLIDO],TBLFECHAS[HASTA]),"")</f>
        <v/>
      </c>
      <c r="M757" s="58">
        <v>25000</v>
      </c>
      <c r="N757" s="63">
        <v>0</v>
      </c>
      <c r="O757" s="59">
        <v>760</v>
      </c>
      <c r="P757" s="59">
        <v>717.5</v>
      </c>
      <c r="Q757" s="59">
        <f>Tabla20[[#This Row],[sbruto]]-SUM(Tabla20[[#This Row],[ISR]:[AFP]])-Tabla20[[#This Row],[sneto]]</f>
        <v>1371</v>
      </c>
      <c r="R757" s="59">
        <v>22151.5</v>
      </c>
      <c r="S757" s="45" t="str">
        <f>_xlfn.XLOOKUP(Tabla20[[#This Row],[cedula]],TMODELO[Numero Documento],TMODELO[gen])</f>
        <v>M</v>
      </c>
      <c r="T757" s="49" t="str">
        <f>_xlfn.XLOOKUP(Tabla20[[#This Row],[cedula]],TMODELO[Numero Documento],TMODELO[Lugar Funciones Codigo])</f>
        <v>01.83.03.04</v>
      </c>
    </row>
    <row r="758" spans="1:20">
      <c r="A758" s="57" t="s">
        <v>3113</v>
      </c>
      <c r="B758" s="57" t="s">
        <v>3145</v>
      </c>
      <c r="C758" s="57" t="s">
        <v>3158</v>
      </c>
      <c r="D758" s="57" t="s">
        <v>2516</v>
      </c>
      <c r="E758" s="57" t="str">
        <f>_xlfn.XLOOKUP(Tabla20[[#This Row],[cedula]],TMODELO[Numero Documento],TMODELO[Empleado])</f>
        <v>RAMON CLEMENTE DOMINGUEZ MENDEZ</v>
      </c>
      <c r="F758" s="57" t="s">
        <v>214</v>
      </c>
      <c r="G758" s="57" t="str">
        <f>_xlfn.XLOOKUP(Tabla20[[#This Row],[cedula]],TMODELO[Numero Documento],TMODELO[Lugar Funciones])</f>
        <v>DIRECCION GENERAL DE MUSEOS</v>
      </c>
      <c r="H758" s="57" t="str">
        <f>_xlfn.XLOOKUP(Tabla20[[#This Row],[cedula]],TCARRERA[CEDULA],TCARRERA[CATEGORIA DEL SERVIDOR],"")</f>
        <v/>
      </c>
      <c r="I758" s="65"/>
      <c r="J758" s="41" t="str">
        <f>IF(Tabla20[[#This Row],[CARRERA]]&lt;&gt;"",Tabla20[[#This Row],[CARRERA]],IF(Tabla20[[#This Row],[Columna1]]&lt;&gt;"",Tabla20[[#This Row],[Columna1]],""))</f>
        <v/>
      </c>
      <c r="K758" s="55" t="str">
        <f>IF(Tabla20[[#This Row],[TIPO]]="Temporales",_xlfn.XLOOKUP(Tabla20[[#This Row],[NOMBRE Y APELLIDO]],TBLFECHAS[NOMBRE Y APELLIDO],TBLFECHAS[DESDE]),"")</f>
        <v/>
      </c>
      <c r="L758" s="55" t="str">
        <f>IF(Tabla20[[#This Row],[TIPO]]="Temporales",_xlfn.XLOOKUP(Tabla20[[#This Row],[NOMBRE Y APELLIDO]],TBLFECHAS[NOMBRE Y APELLIDO],TBLFECHAS[HASTA]),"")</f>
        <v/>
      </c>
      <c r="M758" s="58">
        <v>25000</v>
      </c>
      <c r="N758" s="61">
        <v>0</v>
      </c>
      <c r="O758" s="59">
        <v>760</v>
      </c>
      <c r="P758" s="59">
        <v>717.5</v>
      </c>
      <c r="Q758" s="59">
        <f>Tabla20[[#This Row],[sbruto]]-SUM(Tabla20[[#This Row],[ISR]:[AFP]])-Tabla20[[#This Row],[sneto]]</f>
        <v>25</v>
      </c>
      <c r="R758" s="59">
        <v>23497.5</v>
      </c>
      <c r="S758" s="49" t="str">
        <f>_xlfn.XLOOKUP(Tabla20[[#This Row],[cedula]],TMODELO[Numero Documento],TMODELO[gen])</f>
        <v>M</v>
      </c>
      <c r="T758" s="49" t="str">
        <f>_xlfn.XLOOKUP(Tabla20[[#This Row],[cedula]],TMODELO[Numero Documento],TMODELO[Lugar Funciones Codigo])</f>
        <v>01.83.03.04</v>
      </c>
    </row>
    <row r="759" spans="1:20">
      <c r="A759" s="57" t="s">
        <v>3113</v>
      </c>
      <c r="B759" s="57" t="s">
        <v>3145</v>
      </c>
      <c r="C759" s="57" t="s">
        <v>3158</v>
      </c>
      <c r="D759" s="57" t="s">
        <v>2545</v>
      </c>
      <c r="E759" s="57" t="str">
        <f>_xlfn.XLOOKUP(Tabla20[[#This Row],[cedula]],TMODELO[Numero Documento],TMODELO[Empleado])</f>
        <v>TITY PEREZ RIVERA</v>
      </c>
      <c r="F759" s="57" t="s">
        <v>214</v>
      </c>
      <c r="G759" s="57" t="str">
        <f>_xlfn.XLOOKUP(Tabla20[[#This Row],[cedula]],TMODELO[Numero Documento],TMODELO[Lugar Funciones])</f>
        <v>DIRECCION GENERAL DE MUSEOS</v>
      </c>
      <c r="H759" s="57" t="str">
        <f>_xlfn.XLOOKUP(Tabla20[[#This Row],[cedula]],TCARRERA[CEDULA],TCARRERA[CATEGORIA DEL SERVIDOR],"")</f>
        <v/>
      </c>
      <c r="I759" s="65"/>
      <c r="J759" s="41" t="str">
        <f>IF(Tabla20[[#This Row],[CARRERA]]&lt;&gt;"",Tabla20[[#This Row],[CARRERA]],IF(Tabla20[[#This Row],[Columna1]]&lt;&gt;"",Tabla20[[#This Row],[Columna1]],""))</f>
        <v/>
      </c>
      <c r="K759" s="55" t="str">
        <f>IF(Tabla20[[#This Row],[TIPO]]="Temporales",_xlfn.XLOOKUP(Tabla20[[#This Row],[NOMBRE Y APELLIDO]],TBLFECHAS[NOMBRE Y APELLIDO],TBLFECHAS[DESDE]),"")</f>
        <v/>
      </c>
      <c r="L759" s="55" t="str">
        <f>IF(Tabla20[[#This Row],[TIPO]]="Temporales",_xlfn.XLOOKUP(Tabla20[[#This Row],[NOMBRE Y APELLIDO]],TBLFECHAS[NOMBRE Y APELLIDO],TBLFECHAS[HASTA]),"")</f>
        <v/>
      </c>
      <c r="M759" s="58">
        <v>25000</v>
      </c>
      <c r="N759" s="63">
        <v>0</v>
      </c>
      <c r="O759" s="59">
        <v>760</v>
      </c>
      <c r="P759" s="59">
        <v>717.5</v>
      </c>
      <c r="Q759" s="59">
        <f>Tabla20[[#This Row],[sbruto]]-SUM(Tabla20[[#This Row],[ISR]:[AFP]])-Tabla20[[#This Row],[sneto]]</f>
        <v>1021</v>
      </c>
      <c r="R759" s="59">
        <v>22501.5</v>
      </c>
      <c r="S759" s="45" t="str">
        <f>_xlfn.XLOOKUP(Tabla20[[#This Row],[cedula]],TMODELO[Numero Documento],TMODELO[gen])</f>
        <v>F</v>
      </c>
      <c r="T759" s="49" t="str">
        <f>_xlfn.XLOOKUP(Tabla20[[#This Row],[cedula]],TMODELO[Numero Documento],TMODELO[Lugar Funciones Codigo])</f>
        <v>01.83.03.04</v>
      </c>
    </row>
    <row r="760" spans="1:20">
      <c r="A760" s="57" t="s">
        <v>3113</v>
      </c>
      <c r="B760" s="57" t="s">
        <v>3145</v>
      </c>
      <c r="C760" s="57" t="s">
        <v>3158</v>
      </c>
      <c r="D760" s="57" t="s">
        <v>2462</v>
      </c>
      <c r="E760" s="57" t="str">
        <f>_xlfn.XLOOKUP(Tabla20[[#This Row],[cedula]],TMODELO[Numero Documento],TMODELO[Empleado])</f>
        <v>KEIDILYN DE JESUS CUEVAS ARIAS</v>
      </c>
      <c r="F760" s="57" t="s">
        <v>214</v>
      </c>
      <c r="G760" s="57" t="str">
        <f>_xlfn.XLOOKUP(Tabla20[[#This Row],[cedula]],TMODELO[Numero Documento],TMODELO[Lugar Funciones])</f>
        <v>DIRECCION GENERAL DE MUSEOS</v>
      </c>
      <c r="H760" s="57" t="str">
        <f>_xlfn.XLOOKUP(Tabla20[[#This Row],[cedula]],TCARRERA[CEDULA],TCARRERA[CATEGORIA DEL SERVIDOR],"")</f>
        <v/>
      </c>
      <c r="I760" s="65"/>
      <c r="J760" s="41" t="str">
        <f>IF(Tabla20[[#This Row],[CARRERA]]&lt;&gt;"",Tabla20[[#This Row],[CARRERA]],IF(Tabla20[[#This Row],[Columna1]]&lt;&gt;"",Tabla20[[#This Row],[Columna1]],""))</f>
        <v/>
      </c>
      <c r="K760" s="55" t="str">
        <f>IF(Tabla20[[#This Row],[TIPO]]="Temporales",_xlfn.XLOOKUP(Tabla20[[#This Row],[NOMBRE Y APELLIDO]],TBLFECHAS[NOMBRE Y APELLIDO],TBLFECHAS[DESDE]),"")</f>
        <v/>
      </c>
      <c r="L760" s="55" t="str">
        <f>IF(Tabla20[[#This Row],[TIPO]]="Temporales",_xlfn.XLOOKUP(Tabla20[[#This Row],[NOMBRE Y APELLIDO]],TBLFECHAS[NOMBRE Y APELLIDO],TBLFECHAS[HASTA]),"")</f>
        <v/>
      </c>
      <c r="M760" s="58">
        <v>25000</v>
      </c>
      <c r="N760" s="63">
        <v>0</v>
      </c>
      <c r="O760" s="59">
        <v>760</v>
      </c>
      <c r="P760" s="59">
        <v>717.5</v>
      </c>
      <c r="Q760" s="59">
        <f>Tabla20[[#This Row],[sbruto]]-SUM(Tabla20[[#This Row],[ISR]:[AFP]])-Tabla20[[#This Row],[sneto]]</f>
        <v>25</v>
      </c>
      <c r="R760" s="59">
        <v>23497.5</v>
      </c>
      <c r="S760" s="45" t="str">
        <f>_xlfn.XLOOKUP(Tabla20[[#This Row],[cedula]],TMODELO[Numero Documento],TMODELO[gen])</f>
        <v>F</v>
      </c>
      <c r="T760" s="49" t="str">
        <f>_xlfn.XLOOKUP(Tabla20[[#This Row],[cedula]],TMODELO[Numero Documento],TMODELO[Lugar Funciones Codigo])</f>
        <v>01.83.03.04</v>
      </c>
    </row>
    <row r="761" spans="1:20">
      <c r="A761" s="57" t="s">
        <v>3113</v>
      </c>
      <c r="B761" s="57" t="s">
        <v>3145</v>
      </c>
      <c r="C761" s="57" t="s">
        <v>3158</v>
      </c>
      <c r="D761" s="57" t="s">
        <v>2343</v>
      </c>
      <c r="E761" s="57" t="str">
        <f>_xlfn.XLOOKUP(Tabla20[[#This Row],[cedula]],TMODELO[Numero Documento],TMODELO[Empleado])</f>
        <v>ASHLY ESMERALDA CASTRO CANELA</v>
      </c>
      <c r="F761" s="57" t="s">
        <v>214</v>
      </c>
      <c r="G761" s="57" t="str">
        <f>_xlfn.XLOOKUP(Tabla20[[#This Row],[cedula]],TMODELO[Numero Documento],TMODELO[Lugar Funciones])</f>
        <v>DIRECCION GENERAL DE MUSEOS</v>
      </c>
      <c r="H761" s="57" t="str">
        <f>_xlfn.XLOOKUP(Tabla20[[#This Row],[cedula]],TCARRERA[CEDULA],TCARRERA[CATEGORIA DEL SERVIDOR],"")</f>
        <v/>
      </c>
      <c r="I761" s="65"/>
      <c r="J761" s="41" t="str">
        <f>IF(Tabla20[[#This Row],[CARRERA]]&lt;&gt;"",Tabla20[[#This Row],[CARRERA]],IF(Tabla20[[#This Row],[Columna1]]&lt;&gt;"",Tabla20[[#This Row],[Columna1]],""))</f>
        <v/>
      </c>
      <c r="K761" s="55" t="str">
        <f>IF(Tabla20[[#This Row],[TIPO]]="Temporales",_xlfn.XLOOKUP(Tabla20[[#This Row],[NOMBRE Y APELLIDO]],TBLFECHAS[NOMBRE Y APELLIDO],TBLFECHAS[DESDE]),"")</f>
        <v/>
      </c>
      <c r="L761" s="55" t="str">
        <f>IF(Tabla20[[#This Row],[TIPO]]="Temporales",_xlfn.XLOOKUP(Tabla20[[#This Row],[NOMBRE Y APELLIDO]],TBLFECHAS[NOMBRE Y APELLIDO],TBLFECHAS[HASTA]),"")</f>
        <v/>
      </c>
      <c r="M761" s="58">
        <v>25000</v>
      </c>
      <c r="N761" s="61">
        <v>0</v>
      </c>
      <c r="O761" s="59">
        <v>760</v>
      </c>
      <c r="P761" s="59">
        <v>717.5</v>
      </c>
      <c r="Q761" s="59">
        <f>Tabla20[[#This Row],[sbruto]]-SUM(Tabla20[[#This Row],[ISR]:[AFP]])-Tabla20[[#This Row],[sneto]]</f>
        <v>25</v>
      </c>
      <c r="R761" s="59">
        <v>23497.5</v>
      </c>
      <c r="S761" s="45" t="str">
        <f>_xlfn.XLOOKUP(Tabla20[[#This Row],[cedula]],TMODELO[Numero Documento],TMODELO[gen])</f>
        <v>F</v>
      </c>
      <c r="T761" s="49" t="str">
        <f>_xlfn.XLOOKUP(Tabla20[[#This Row],[cedula]],TMODELO[Numero Documento],TMODELO[Lugar Funciones Codigo])</f>
        <v>01.83.03.04</v>
      </c>
    </row>
    <row r="762" spans="1:20">
      <c r="A762" s="57" t="s">
        <v>3113</v>
      </c>
      <c r="B762" s="57" t="s">
        <v>3145</v>
      </c>
      <c r="C762" s="57" t="s">
        <v>3158</v>
      </c>
      <c r="D762" s="57" t="s">
        <v>2345</v>
      </c>
      <c r="E762" s="57" t="str">
        <f>_xlfn.XLOOKUP(Tabla20[[#This Row],[cedula]],TMODELO[Numero Documento],TMODELO[Empleado])</f>
        <v>AZUL ESTHER HELENA DEMORIZI</v>
      </c>
      <c r="F762" s="57" t="s">
        <v>214</v>
      </c>
      <c r="G762" s="57" t="str">
        <f>_xlfn.XLOOKUP(Tabla20[[#This Row],[cedula]],TMODELO[Numero Documento],TMODELO[Lugar Funciones])</f>
        <v>DIRECCION GENERAL DE MUSEOS</v>
      </c>
      <c r="H762" s="57" t="str">
        <f>_xlfn.XLOOKUP(Tabla20[[#This Row],[cedula]],TCARRERA[CEDULA],TCARRERA[CATEGORIA DEL SERVIDOR],"")</f>
        <v/>
      </c>
      <c r="I762" s="65"/>
      <c r="J762" s="41" t="str">
        <f>IF(Tabla20[[#This Row],[CARRERA]]&lt;&gt;"",Tabla20[[#This Row],[CARRERA]],IF(Tabla20[[#This Row],[Columna1]]&lt;&gt;"",Tabla20[[#This Row],[Columna1]],""))</f>
        <v/>
      </c>
      <c r="K762" s="55" t="str">
        <f>IF(Tabla20[[#This Row],[TIPO]]="Temporales",_xlfn.XLOOKUP(Tabla20[[#This Row],[NOMBRE Y APELLIDO]],TBLFECHAS[NOMBRE Y APELLIDO],TBLFECHAS[DESDE]),"")</f>
        <v/>
      </c>
      <c r="L762" s="55" t="str">
        <f>IF(Tabla20[[#This Row],[TIPO]]="Temporales",_xlfn.XLOOKUP(Tabla20[[#This Row],[NOMBRE Y APELLIDO]],TBLFECHAS[NOMBRE Y APELLIDO],TBLFECHAS[HASTA]),"")</f>
        <v/>
      </c>
      <c r="M762" s="58">
        <v>25000</v>
      </c>
      <c r="N762" s="63">
        <v>0</v>
      </c>
      <c r="O762" s="59">
        <v>760</v>
      </c>
      <c r="P762" s="59">
        <v>717.5</v>
      </c>
      <c r="Q762" s="59">
        <f>Tabla20[[#This Row],[sbruto]]-SUM(Tabla20[[#This Row],[ISR]:[AFP]])-Tabla20[[#This Row],[sneto]]</f>
        <v>1375.119999999999</v>
      </c>
      <c r="R762" s="59">
        <v>22147.38</v>
      </c>
      <c r="S762" s="45" t="str">
        <f>_xlfn.XLOOKUP(Tabla20[[#This Row],[cedula]],TMODELO[Numero Documento],TMODELO[gen])</f>
        <v>F</v>
      </c>
      <c r="T762" s="49" t="str">
        <f>_xlfn.XLOOKUP(Tabla20[[#This Row],[cedula]],TMODELO[Numero Documento],TMODELO[Lugar Funciones Codigo])</f>
        <v>01.83.03.04</v>
      </c>
    </row>
    <row r="763" spans="1:20">
      <c r="A763" s="57" t="s">
        <v>3113</v>
      </c>
      <c r="B763" s="57" t="s">
        <v>3145</v>
      </c>
      <c r="C763" s="57" t="s">
        <v>3158</v>
      </c>
      <c r="D763" s="57" t="s">
        <v>2337</v>
      </c>
      <c r="E763" s="57" t="str">
        <f>_xlfn.XLOOKUP(Tabla20[[#This Row],[cedula]],TMODELO[Numero Documento],TMODELO[Empleado])</f>
        <v>ANNERYS ISABEL ADAMES MARTE</v>
      </c>
      <c r="F763" s="57" t="s">
        <v>387</v>
      </c>
      <c r="G763" s="57" t="str">
        <f>_xlfn.XLOOKUP(Tabla20[[#This Row],[cedula]],TMODELO[Numero Documento],TMODELO[Lugar Funciones])</f>
        <v>DIRECCION GENERAL DE MUSEOS</v>
      </c>
      <c r="H763" s="57" t="str">
        <f>_xlfn.XLOOKUP(Tabla20[[#This Row],[cedula]],TCARRERA[CEDULA],TCARRERA[CATEGORIA DEL SERVIDOR],"")</f>
        <v/>
      </c>
      <c r="I763" s="65"/>
      <c r="J763" s="41" t="str">
        <f>IF(Tabla20[[#This Row],[CARRERA]]&lt;&gt;"",Tabla20[[#This Row],[CARRERA]],IF(Tabla20[[#This Row],[Columna1]]&lt;&gt;"",Tabla20[[#This Row],[Columna1]],""))</f>
        <v/>
      </c>
      <c r="K763" s="55" t="str">
        <f>IF(Tabla20[[#This Row],[TIPO]]="Temporales",_xlfn.XLOOKUP(Tabla20[[#This Row],[NOMBRE Y APELLIDO]],TBLFECHAS[NOMBRE Y APELLIDO],TBLFECHAS[DESDE]),"")</f>
        <v/>
      </c>
      <c r="L763" s="55" t="str">
        <f>IF(Tabla20[[#This Row],[TIPO]]="Temporales",_xlfn.XLOOKUP(Tabla20[[#This Row],[NOMBRE Y APELLIDO]],TBLFECHAS[NOMBRE Y APELLIDO],TBLFECHAS[HASTA]),"")</f>
        <v/>
      </c>
      <c r="M763" s="58">
        <v>25000</v>
      </c>
      <c r="N763" s="61">
        <v>0</v>
      </c>
      <c r="O763" s="59">
        <v>760</v>
      </c>
      <c r="P763" s="59">
        <v>717.5</v>
      </c>
      <c r="Q763" s="59">
        <f>Tabla20[[#This Row],[sbruto]]-SUM(Tabla20[[#This Row],[ISR]:[AFP]])-Tabla20[[#This Row],[sneto]]</f>
        <v>3771</v>
      </c>
      <c r="R763" s="59">
        <v>19751.5</v>
      </c>
      <c r="S763" s="48" t="str">
        <f>_xlfn.XLOOKUP(Tabla20[[#This Row],[cedula]],TMODELO[Numero Documento],TMODELO[gen])</f>
        <v>F</v>
      </c>
      <c r="T763" s="49" t="str">
        <f>_xlfn.XLOOKUP(Tabla20[[#This Row],[cedula]],TMODELO[Numero Documento],TMODELO[Lugar Funciones Codigo])</f>
        <v>01.83.03.04</v>
      </c>
    </row>
    <row r="764" spans="1:20">
      <c r="A764" s="57" t="s">
        <v>3113</v>
      </c>
      <c r="B764" s="57" t="s">
        <v>3145</v>
      </c>
      <c r="C764" s="57" t="s">
        <v>3158</v>
      </c>
      <c r="D764" s="57" t="s">
        <v>2423</v>
      </c>
      <c r="E764" s="57" t="str">
        <f>_xlfn.XLOOKUP(Tabla20[[#This Row],[cedula]],TMODELO[Numero Documento],TMODELO[Empleado])</f>
        <v>JOELINA CHEVALIER MANZUETA</v>
      </c>
      <c r="F764" s="57" t="s">
        <v>214</v>
      </c>
      <c r="G764" s="57" t="str">
        <f>_xlfn.XLOOKUP(Tabla20[[#This Row],[cedula]],TMODELO[Numero Documento],TMODELO[Lugar Funciones])</f>
        <v>DIRECCION GENERAL DE MUSEOS</v>
      </c>
      <c r="H764" s="57" t="str">
        <f>_xlfn.XLOOKUP(Tabla20[[#This Row],[cedula]],TCARRERA[CEDULA],TCARRERA[CATEGORIA DEL SERVIDOR],"")</f>
        <v/>
      </c>
      <c r="I764" s="65"/>
      <c r="J764" s="41" t="str">
        <f>IF(Tabla20[[#This Row],[CARRERA]]&lt;&gt;"",Tabla20[[#This Row],[CARRERA]],IF(Tabla20[[#This Row],[Columna1]]&lt;&gt;"",Tabla20[[#This Row],[Columna1]],""))</f>
        <v/>
      </c>
      <c r="K764" s="55" t="str">
        <f>IF(Tabla20[[#This Row],[TIPO]]="Temporales",_xlfn.XLOOKUP(Tabla20[[#This Row],[NOMBRE Y APELLIDO]],TBLFECHAS[NOMBRE Y APELLIDO],TBLFECHAS[DESDE]),"")</f>
        <v/>
      </c>
      <c r="L764" s="55" t="str">
        <f>IF(Tabla20[[#This Row],[TIPO]]="Temporales",_xlfn.XLOOKUP(Tabla20[[#This Row],[NOMBRE Y APELLIDO]],TBLFECHAS[NOMBRE Y APELLIDO],TBLFECHAS[HASTA]),"")</f>
        <v/>
      </c>
      <c r="M764" s="58">
        <v>25000</v>
      </c>
      <c r="N764" s="63">
        <v>0</v>
      </c>
      <c r="O764" s="59">
        <v>760</v>
      </c>
      <c r="P764" s="59">
        <v>717.5</v>
      </c>
      <c r="Q764" s="59">
        <f>Tabla20[[#This Row],[sbruto]]-SUM(Tabla20[[#This Row],[ISR]:[AFP]])-Tabla20[[#This Row],[sneto]]</f>
        <v>25</v>
      </c>
      <c r="R764" s="59">
        <v>23497.5</v>
      </c>
      <c r="S764" s="49" t="str">
        <f>_xlfn.XLOOKUP(Tabla20[[#This Row],[cedula]],TMODELO[Numero Documento],TMODELO[gen])</f>
        <v>F</v>
      </c>
      <c r="T764" s="49" t="str">
        <f>_xlfn.XLOOKUP(Tabla20[[#This Row],[cedula]],TMODELO[Numero Documento],TMODELO[Lugar Funciones Codigo])</f>
        <v>01.83.03.04</v>
      </c>
    </row>
    <row r="765" spans="1:20">
      <c r="A765" s="57" t="s">
        <v>3113</v>
      </c>
      <c r="B765" s="57" t="s">
        <v>3145</v>
      </c>
      <c r="C765" s="57" t="s">
        <v>3158</v>
      </c>
      <c r="D765" s="57" t="s">
        <v>2524</v>
      </c>
      <c r="E765" s="57" t="str">
        <f>_xlfn.XLOOKUP(Tabla20[[#This Row],[cedula]],TMODELO[Numero Documento],TMODELO[Empleado])</f>
        <v>RISSELYS DURAN PADILLA</v>
      </c>
      <c r="F765" s="57" t="s">
        <v>214</v>
      </c>
      <c r="G765" s="57" t="str">
        <f>_xlfn.XLOOKUP(Tabla20[[#This Row],[cedula]],TMODELO[Numero Documento],TMODELO[Lugar Funciones])</f>
        <v>DIRECCION GENERAL DE MUSEOS</v>
      </c>
      <c r="H765" s="57" t="str">
        <f>_xlfn.XLOOKUP(Tabla20[[#This Row],[cedula]],TCARRERA[CEDULA],TCARRERA[CATEGORIA DEL SERVIDOR],"")</f>
        <v/>
      </c>
      <c r="I765" s="65"/>
      <c r="J765" s="41" t="str">
        <f>IF(Tabla20[[#This Row],[CARRERA]]&lt;&gt;"",Tabla20[[#This Row],[CARRERA]],IF(Tabla20[[#This Row],[Columna1]]&lt;&gt;"",Tabla20[[#This Row],[Columna1]],""))</f>
        <v/>
      </c>
      <c r="K765" s="55" t="str">
        <f>IF(Tabla20[[#This Row],[TIPO]]="Temporales",_xlfn.XLOOKUP(Tabla20[[#This Row],[NOMBRE Y APELLIDO]],TBLFECHAS[NOMBRE Y APELLIDO],TBLFECHAS[DESDE]),"")</f>
        <v/>
      </c>
      <c r="L765" s="55" t="str">
        <f>IF(Tabla20[[#This Row],[TIPO]]="Temporales",_xlfn.XLOOKUP(Tabla20[[#This Row],[NOMBRE Y APELLIDO]],TBLFECHAS[NOMBRE Y APELLIDO],TBLFECHAS[HASTA]),"")</f>
        <v/>
      </c>
      <c r="M765" s="58">
        <v>25000</v>
      </c>
      <c r="N765" s="63">
        <v>0</v>
      </c>
      <c r="O765" s="59">
        <v>760</v>
      </c>
      <c r="P765" s="59">
        <v>717.5</v>
      </c>
      <c r="Q765" s="59">
        <f>Tabla20[[#This Row],[sbruto]]-SUM(Tabla20[[#This Row],[ISR]:[AFP]])-Tabla20[[#This Row],[sneto]]</f>
        <v>25</v>
      </c>
      <c r="R765" s="59">
        <v>23497.5</v>
      </c>
      <c r="S765" s="45" t="str">
        <f>_xlfn.XLOOKUP(Tabla20[[#This Row],[cedula]],TMODELO[Numero Documento],TMODELO[gen])</f>
        <v>F</v>
      </c>
      <c r="T765" s="49" t="str">
        <f>_xlfn.XLOOKUP(Tabla20[[#This Row],[cedula]],TMODELO[Numero Documento],TMODELO[Lugar Funciones Codigo])</f>
        <v>01.83.03.04</v>
      </c>
    </row>
    <row r="766" spans="1:20">
      <c r="A766" s="57" t="s">
        <v>3113</v>
      </c>
      <c r="B766" s="57" t="s">
        <v>3145</v>
      </c>
      <c r="C766" s="57" t="s">
        <v>3158</v>
      </c>
      <c r="D766" s="57" t="s">
        <v>3123</v>
      </c>
      <c r="E766" s="57" t="str">
        <f>_xlfn.XLOOKUP(Tabla20[[#This Row],[cedula]],TMODELO[Numero Documento],TMODELO[Empleado])</f>
        <v>DAVIANNA PATRICIA MARTINEZ RUIZ</v>
      </c>
      <c r="F766" s="57" t="s">
        <v>55</v>
      </c>
      <c r="G766" s="57" t="str">
        <f>_xlfn.XLOOKUP(Tabla20[[#This Row],[cedula]],TMODELO[Numero Documento],TMODELO[Lugar Funciones])</f>
        <v>DIRECCION GENERAL DE MUSEOS</v>
      </c>
      <c r="H766" s="57" t="str">
        <f>_xlfn.XLOOKUP(Tabla20[[#This Row],[cedula]],TCARRERA[CEDULA],TCARRERA[CATEGORIA DEL SERVIDOR],"")</f>
        <v/>
      </c>
      <c r="I766" s="65"/>
      <c r="J766" s="41" t="str">
        <f>IF(Tabla20[[#This Row],[CARRERA]]&lt;&gt;"",Tabla20[[#This Row],[CARRERA]],IF(Tabla20[[#This Row],[Columna1]]&lt;&gt;"",Tabla20[[#This Row],[Columna1]],""))</f>
        <v/>
      </c>
      <c r="K766" s="55" t="str">
        <f>IF(Tabla20[[#This Row],[TIPO]]="Temporales",_xlfn.XLOOKUP(Tabla20[[#This Row],[NOMBRE Y APELLIDO]],TBLFECHAS[NOMBRE Y APELLIDO],TBLFECHAS[DESDE]),"")</f>
        <v/>
      </c>
      <c r="L766" s="55" t="str">
        <f>IF(Tabla20[[#This Row],[TIPO]]="Temporales",_xlfn.XLOOKUP(Tabla20[[#This Row],[NOMBRE Y APELLIDO]],TBLFECHAS[NOMBRE Y APELLIDO],TBLFECHAS[HASTA]),"")</f>
        <v/>
      </c>
      <c r="M766" s="58">
        <v>25000</v>
      </c>
      <c r="N766" s="63">
        <v>0</v>
      </c>
      <c r="O766" s="59">
        <v>760</v>
      </c>
      <c r="P766" s="59">
        <v>717.5</v>
      </c>
      <c r="Q766" s="59">
        <f>Tabla20[[#This Row],[sbruto]]-SUM(Tabla20[[#This Row],[ISR]:[AFP]])-Tabla20[[#This Row],[sneto]]</f>
        <v>25</v>
      </c>
      <c r="R766" s="59">
        <v>23497.5</v>
      </c>
      <c r="S766" s="45" t="str">
        <f>_xlfn.XLOOKUP(Tabla20[[#This Row],[cedula]],TMODELO[Numero Documento],TMODELO[gen])</f>
        <v>F</v>
      </c>
      <c r="T766" s="49" t="str">
        <f>_xlfn.XLOOKUP(Tabla20[[#This Row],[cedula]],TMODELO[Numero Documento],TMODELO[Lugar Funciones Codigo])</f>
        <v>01.83.03.04</v>
      </c>
    </row>
    <row r="767" spans="1:20">
      <c r="A767" s="57" t="s">
        <v>3113</v>
      </c>
      <c r="B767" s="57" t="s">
        <v>3145</v>
      </c>
      <c r="C767" s="57" t="s">
        <v>3158</v>
      </c>
      <c r="D767" s="57" t="s">
        <v>2500</v>
      </c>
      <c r="E767" s="57" t="str">
        <f>_xlfn.XLOOKUP(Tabla20[[#This Row],[cedula]],TMODELO[Numero Documento],TMODELO[Empleado])</f>
        <v>NIZALDY NOEMI BONILLA CID</v>
      </c>
      <c r="F767" s="57" t="s">
        <v>369</v>
      </c>
      <c r="G767" s="57" t="str">
        <f>_xlfn.XLOOKUP(Tabla20[[#This Row],[cedula]],TMODELO[Numero Documento],TMODELO[Lugar Funciones])</f>
        <v>DIRECCION GENERAL DE MUSEOS</v>
      </c>
      <c r="H767" s="57" t="str">
        <f>_xlfn.XLOOKUP(Tabla20[[#This Row],[cedula]],TCARRERA[CEDULA],TCARRERA[CATEGORIA DEL SERVIDOR],"")</f>
        <v/>
      </c>
      <c r="I767" s="65"/>
      <c r="J767" s="41" t="str">
        <f>IF(Tabla20[[#This Row],[CARRERA]]&lt;&gt;"",Tabla20[[#This Row],[CARRERA]],IF(Tabla20[[#This Row],[Columna1]]&lt;&gt;"",Tabla20[[#This Row],[Columna1]],""))</f>
        <v/>
      </c>
      <c r="K767" s="55" t="str">
        <f>IF(Tabla20[[#This Row],[TIPO]]="Temporales",_xlfn.XLOOKUP(Tabla20[[#This Row],[NOMBRE Y APELLIDO]],TBLFECHAS[NOMBRE Y APELLIDO],TBLFECHAS[DESDE]),"")</f>
        <v/>
      </c>
      <c r="L767" s="55" t="str">
        <f>IF(Tabla20[[#This Row],[TIPO]]="Temporales",_xlfn.XLOOKUP(Tabla20[[#This Row],[NOMBRE Y APELLIDO]],TBLFECHAS[NOMBRE Y APELLIDO],TBLFECHAS[HASTA]),"")</f>
        <v/>
      </c>
      <c r="M767" s="58">
        <v>25000</v>
      </c>
      <c r="N767" s="63">
        <v>0</v>
      </c>
      <c r="O767" s="59">
        <v>760</v>
      </c>
      <c r="P767" s="59">
        <v>717.5</v>
      </c>
      <c r="Q767" s="59">
        <f>Tabla20[[#This Row],[sbruto]]-SUM(Tabla20[[#This Row],[ISR]:[AFP]])-Tabla20[[#This Row],[sneto]]</f>
        <v>25</v>
      </c>
      <c r="R767" s="59">
        <v>23497.5</v>
      </c>
      <c r="S767" s="45" t="str">
        <f>_xlfn.XLOOKUP(Tabla20[[#This Row],[cedula]],TMODELO[Numero Documento],TMODELO[gen])</f>
        <v>F</v>
      </c>
      <c r="T767" s="49" t="str">
        <f>_xlfn.XLOOKUP(Tabla20[[#This Row],[cedula]],TMODELO[Numero Documento],TMODELO[Lugar Funciones Codigo])</f>
        <v>01.83.03.04</v>
      </c>
    </row>
    <row r="768" spans="1:20">
      <c r="A768" s="57" t="s">
        <v>3113</v>
      </c>
      <c r="B768" s="57" t="s">
        <v>3145</v>
      </c>
      <c r="C768" s="57" t="s">
        <v>3158</v>
      </c>
      <c r="D768" s="57" t="s">
        <v>2402</v>
      </c>
      <c r="E768" s="57" t="str">
        <f>_xlfn.XLOOKUP(Tabla20[[#This Row],[cedula]],TMODELO[Numero Documento],TMODELO[Empleado])</f>
        <v>GABRIELA NICOLE REINOSO PAULINO</v>
      </c>
      <c r="F768" s="57" t="s">
        <v>387</v>
      </c>
      <c r="G768" s="57" t="str">
        <f>_xlfn.XLOOKUP(Tabla20[[#This Row],[cedula]],TMODELO[Numero Documento],TMODELO[Lugar Funciones])</f>
        <v>DIRECCION GENERAL DE MUSEOS</v>
      </c>
      <c r="H768" s="57" t="str">
        <f>_xlfn.XLOOKUP(Tabla20[[#This Row],[cedula]],TCARRERA[CEDULA],TCARRERA[CATEGORIA DEL SERVIDOR],"")</f>
        <v/>
      </c>
      <c r="I768" s="65"/>
      <c r="J768" s="41" t="str">
        <f>IF(Tabla20[[#This Row],[CARRERA]]&lt;&gt;"",Tabla20[[#This Row],[CARRERA]],IF(Tabla20[[#This Row],[Columna1]]&lt;&gt;"",Tabla20[[#This Row],[Columna1]],""))</f>
        <v/>
      </c>
      <c r="K768" s="55" t="str">
        <f>IF(Tabla20[[#This Row],[TIPO]]="Temporales",_xlfn.XLOOKUP(Tabla20[[#This Row],[NOMBRE Y APELLIDO]],TBLFECHAS[NOMBRE Y APELLIDO],TBLFECHAS[DESDE]),"")</f>
        <v/>
      </c>
      <c r="L768" s="55" t="str">
        <f>IF(Tabla20[[#This Row],[TIPO]]="Temporales",_xlfn.XLOOKUP(Tabla20[[#This Row],[NOMBRE Y APELLIDO]],TBLFECHAS[NOMBRE Y APELLIDO],TBLFECHAS[HASTA]),"")</f>
        <v/>
      </c>
      <c r="M768" s="58">
        <v>25000</v>
      </c>
      <c r="N768" s="63">
        <v>0</v>
      </c>
      <c r="O768" s="59">
        <v>760</v>
      </c>
      <c r="P768" s="59">
        <v>717.5</v>
      </c>
      <c r="Q768" s="59">
        <f>Tabla20[[#This Row],[sbruto]]-SUM(Tabla20[[#This Row],[ISR]:[AFP]])-Tabla20[[#This Row],[sneto]]</f>
        <v>25</v>
      </c>
      <c r="R768" s="59">
        <v>23497.5</v>
      </c>
      <c r="S768" s="45" t="str">
        <f>_xlfn.XLOOKUP(Tabla20[[#This Row],[cedula]],TMODELO[Numero Documento],TMODELO[gen])</f>
        <v>F</v>
      </c>
      <c r="T768" s="49" t="str">
        <f>_xlfn.XLOOKUP(Tabla20[[#This Row],[cedula]],TMODELO[Numero Documento],TMODELO[Lugar Funciones Codigo])</f>
        <v>01.83.03.04</v>
      </c>
    </row>
    <row r="769" spans="1:20">
      <c r="A769" s="57" t="s">
        <v>3113</v>
      </c>
      <c r="B769" s="57" t="s">
        <v>3145</v>
      </c>
      <c r="C769" s="57" t="s">
        <v>3158</v>
      </c>
      <c r="D769" s="57" t="s">
        <v>2421</v>
      </c>
      <c r="E769" s="57" t="str">
        <f>_xlfn.XLOOKUP(Tabla20[[#This Row],[cedula]],TMODELO[Numero Documento],TMODELO[Empleado])</f>
        <v>JELIANNY MISHELL BENITEZ MARTINEZ</v>
      </c>
      <c r="F769" s="57" t="s">
        <v>214</v>
      </c>
      <c r="G769" s="57" t="str">
        <f>_xlfn.XLOOKUP(Tabla20[[#This Row],[cedula]],TMODELO[Numero Documento],TMODELO[Lugar Funciones])</f>
        <v>DIRECCION GENERAL DE MUSEOS</v>
      </c>
      <c r="H769" s="57" t="str">
        <f>_xlfn.XLOOKUP(Tabla20[[#This Row],[cedula]],TCARRERA[CEDULA],TCARRERA[CATEGORIA DEL SERVIDOR],"")</f>
        <v/>
      </c>
      <c r="I769" s="65"/>
      <c r="J769" s="41" t="str">
        <f>IF(Tabla20[[#This Row],[CARRERA]]&lt;&gt;"",Tabla20[[#This Row],[CARRERA]],IF(Tabla20[[#This Row],[Columna1]]&lt;&gt;"",Tabla20[[#This Row],[Columna1]],""))</f>
        <v/>
      </c>
      <c r="K769" s="55" t="str">
        <f>IF(Tabla20[[#This Row],[TIPO]]="Temporales",_xlfn.XLOOKUP(Tabla20[[#This Row],[NOMBRE Y APELLIDO]],TBLFECHAS[NOMBRE Y APELLIDO],TBLFECHAS[DESDE]),"")</f>
        <v/>
      </c>
      <c r="L769" s="55" t="str">
        <f>IF(Tabla20[[#This Row],[TIPO]]="Temporales",_xlfn.XLOOKUP(Tabla20[[#This Row],[NOMBRE Y APELLIDO]],TBLFECHAS[NOMBRE Y APELLIDO],TBLFECHAS[HASTA]),"")</f>
        <v/>
      </c>
      <c r="M769" s="58">
        <v>25000</v>
      </c>
      <c r="N769" s="63">
        <v>0</v>
      </c>
      <c r="O769" s="59">
        <v>760</v>
      </c>
      <c r="P769" s="59">
        <v>717.5</v>
      </c>
      <c r="Q769" s="59">
        <f>Tabla20[[#This Row],[sbruto]]-SUM(Tabla20[[#This Row],[ISR]:[AFP]])-Tabla20[[#This Row],[sneto]]</f>
        <v>25</v>
      </c>
      <c r="R769" s="59">
        <v>23497.5</v>
      </c>
      <c r="S769" s="48" t="str">
        <f>_xlfn.XLOOKUP(Tabla20[[#This Row],[cedula]],TMODELO[Numero Documento],TMODELO[gen])</f>
        <v>F</v>
      </c>
      <c r="T769" s="49" t="str">
        <f>_xlfn.XLOOKUP(Tabla20[[#This Row],[cedula]],TMODELO[Numero Documento],TMODELO[Lugar Funciones Codigo])</f>
        <v>01.83.03.04</v>
      </c>
    </row>
    <row r="770" spans="1:20">
      <c r="A770" s="57" t="s">
        <v>3113</v>
      </c>
      <c r="B770" s="57" t="s">
        <v>3145</v>
      </c>
      <c r="C770" s="57" t="s">
        <v>3158</v>
      </c>
      <c r="D770" s="57" t="s">
        <v>2508</v>
      </c>
      <c r="E770" s="57" t="str">
        <f>_xlfn.XLOOKUP(Tabla20[[#This Row],[cedula]],TMODELO[Numero Documento],TMODELO[Empleado])</f>
        <v>PEDRO MICHAEL SANTANA PAEZ</v>
      </c>
      <c r="F770" s="57" t="s">
        <v>214</v>
      </c>
      <c r="G770" s="57" t="str">
        <f>_xlfn.XLOOKUP(Tabla20[[#This Row],[cedula]],TMODELO[Numero Documento],TMODELO[Lugar Funciones])</f>
        <v>DIRECCION GENERAL DE MUSEOS</v>
      </c>
      <c r="H770" s="57" t="str">
        <f>_xlfn.XLOOKUP(Tabla20[[#This Row],[cedula]],TCARRERA[CEDULA],TCARRERA[CATEGORIA DEL SERVIDOR],"")</f>
        <v/>
      </c>
      <c r="I770" s="65"/>
      <c r="J770" s="41" t="str">
        <f>IF(Tabla20[[#This Row],[CARRERA]]&lt;&gt;"",Tabla20[[#This Row],[CARRERA]],IF(Tabla20[[#This Row],[Columna1]]&lt;&gt;"",Tabla20[[#This Row],[Columna1]],""))</f>
        <v/>
      </c>
      <c r="K770" s="55" t="str">
        <f>IF(Tabla20[[#This Row],[TIPO]]="Temporales",_xlfn.XLOOKUP(Tabla20[[#This Row],[NOMBRE Y APELLIDO]],TBLFECHAS[NOMBRE Y APELLIDO],TBLFECHAS[DESDE]),"")</f>
        <v/>
      </c>
      <c r="L770" s="55" t="str">
        <f>IF(Tabla20[[#This Row],[TIPO]]="Temporales",_xlfn.XLOOKUP(Tabla20[[#This Row],[NOMBRE Y APELLIDO]],TBLFECHAS[NOMBRE Y APELLIDO],TBLFECHAS[HASTA]),"")</f>
        <v/>
      </c>
      <c r="M770" s="58">
        <v>25000</v>
      </c>
      <c r="N770" s="63">
        <v>0</v>
      </c>
      <c r="O770" s="59">
        <v>760</v>
      </c>
      <c r="P770" s="59">
        <v>717.5</v>
      </c>
      <c r="Q770" s="59">
        <f>Tabla20[[#This Row],[sbruto]]-SUM(Tabla20[[#This Row],[ISR]:[AFP]])-Tabla20[[#This Row],[sneto]]</f>
        <v>25</v>
      </c>
      <c r="R770" s="59">
        <v>23497.5</v>
      </c>
      <c r="S770" s="45" t="str">
        <f>_xlfn.XLOOKUP(Tabla20[[#This Row],[cedula]],TMODELO[Numero Documento],TMODELO[gen])</f>
        <v>M</v>
      </c>
      <c r="T770" s="49" t="str">
        <f>_xlfn.XLOOKUP(Tabla20[[#This Row],[cedula]],TMODELO[Numero Documento],TMODELO[Lugar Funciones Codigo])</f>
        <v>01.83.03.04</v>
      </c>
    </row>
    <row r="771" spans="1:20">
      <c r="A771" s="57" t="s">
        <v>3113</v>
      </c>
      <c r="B771" s="57" t="s">
        <v>3145</v>
      </c>
      <c r="C771" s="57" t="s">
        <v>3158</v>
      </c>
      <c r="D771" s="57" t="s">
        <v>2364</v>
      </c>
      <c r="E771" s="57" t="str">
        <f>_xlfn.XLOOKUP(Tabla20[[#This Row],[cedula]],TMODELO[Numero Documento],TMODELO[Empleado])</f>
        <v>DAHIANA CAROLINA MARTINEZ ROMERO</v>
      </c>
      <c r="F771" s="57" t="s">
        <v>387</v>
      </c>
      <c r="G771" s="57" t="str">
        <f>_xlfn.XLOOKUP(Tabla20[[#This Row],[cedula]],TMODELO[Numero Documento],TMODELO[Lugar Funciones])</f>
        <v>DIRECCION GENERAL DE MUSEOS</v>
      </c>
      <c r="H771" s="57" t="str">
        <f>_xlfn.XLOOKUP(Tabla20[[#This Row],[cedula]],TCARRERA[CEDULA],TCARRERA[CATEGORIA DEL SERVIDOR],"")</f>
        <v/>
      </c>
      <c r="I771" s="65"/>
      <c r="J771" s="41" t="str">
        <f>IF(Tabla20[[#This Row],[CARRERA]]&lt;&gt;"",Tabla20[[#This Row],[CARRERA]],IF(Tabla20[[#This Row],[Columna1]]&lt;&gt;"",Tabla20[[#This Row],[Columna1]],""))</f>
        <v/>
      </c>
      <c r="K771" s="55" t="str">
        <f>IF(Tabla20[[#This Row],[TIPO]]="Temporales",_xlfn.XLOOKUP(Tabla20[[#This Row],[NOMBRE Y APELLIDO]],TBLFECHAS[NOMBRE Y APELLIDO],TBLFECHAS[DESDE]),"")</f>
        <v/>
      </c>
      <c r="L771" s="55" t="str">
        <f>IF(Tabla20[[#This Row],[TIPO]]="Temporales",_xlfn.XLOOKUP(Tabla20[[#This Row],[NOMBRE Y APELLIDO]],TBLFECHAS[NOMBRE Y APELLIDO],TBLFECHAS[HASTA]),"")</f>
        <v/>
      </c>
      <c r="M771" s="58">
        <v>25000</v>
      </c>
      <c r="N771" s="63">
        <v>0</v>
      </c>
      <c r="O771" s="59">
        <v>760</v>
      </c>
      <c r="P771" s="59">
        <v>717.5</v>
      </c>
      <c r="Q771" s="59">
        <f>Tabla20[[#This Row],[sbruto]]-SUM(Tabla20[[#This Row],[ISR]:[AFP]])-Tabla20[[#This Row],[sneto]]</f>
        <v>3371</v>
      </c>
      <c r="R771" s="59">
        <v>20151.5</v>
      </c>
      <c r="S771" s="45" t="str">
        <f>_xlfn.XLOOKUP(Tabla20[[#This Row],[cedula]],TMODELO[Numero Documento],TMODELO[gen])</f>
        <v>F</v>
      </c>
      <c r="T771" s="49" t="str">
        <f>_xlfn.XLOOKUP(Tabla20[[#This Row],[cedula]],TMODELO[Numero Documento],TMODELO[Lugar Funciones Codigo])</f>
        <v>01.83.03.04</v>
      </c>
    </row>
    <row r="772" spans="1:20">
      <c r="A772" s="57" t="s">
        <v>3113</v>
      </c>
      <c r="B772" s="57" t="s">
        <v>3145</v>
      </c>
      <c r="C772" s="57" t="s">
        <v>3158</v>
      </c>
      <c r="D772" s="57" t="s">
        <v>2561</v>
      </c>
      <c r="E772" s="57" t="str">
        <f>_xlfn.XLOOKUP(Tabla20[[#This Row],[cedula]],TMODELO[Numero Documento],TMODELO[Empleado])</f>
        <v>YERICA MARIZOL CALDERON REYES</v>
      </c>
      <c r="F772" s="57" t="s">
        <v>214</v>
      </c>
      <c r="G772" s="57" t="str">
        <f>_xlfn.XLOOKUP(Tabla20[[#This Row],[cedula]],TMODELO[Numero Documento],TMODELO[Lugar Funciones])</f>
        <v>DIRECCION GENERAL DE MUSEOS</v>
      </c>
      <c r="H772" s="57" t="str">
        <f>_xlfn.XLOOKUP(Tabla20[[#This Row],[cedula]],TCARRERA[CEDULA],TCARRERA[CATEGORIA DEL SERVIDOR],"")</f>
        <v/>
      </c>
      <c r="I772" s="65"/>
      <c r="J772" s="41" t="str">
        <f>IF(Tabla20[[#This Row],[CARRERA]]&lt;&gt;"",Tabla20[[#This Row],[CARRERA]],IF(Tabla20[[#This Row],[Columna1]]&lt;&gt;"",Tabla20[[#This Row],[Columna1]],""))</f>
        <v/>
      </c>
      <c r="K772" s="55" t="str">
        <f>IF(Tabla20[[#This Row],[TIPO]]="Temporales",_xlfn.XLOOKUP(Tabla20[[#This Row],[NOMBRE Y APELLIDO]],TBLFECHAS[NOMBRE Y APELLIDO],TBLFECHAS[DESDE]),"")</f>
        <v/>
      </c>
      <c r="L772" s="55" t="str">
        <f>IF(Tabla20[[#This Row],[TIPO]]="Temporales",_xlfn.XLOOKUP(Tabla20[[#This Row],[NOMBRE Y APELLIDO]],TBLFECHAS[NOMBRE Y APELLIDO],TBLFECHAS[HASTA]),"")</f>
        <v/>
      </c>
      <c r="M772" s="58">
        <v>25000</v>
      </c>
      <c r="N772" s="61">
        <v>0</v>
      </c>
      <c r="O772" s="59">
        <v>760</v>
      </c>
      <c r="P772" s="59">
        <v>717.5</v>
      </c>
      <c r="Q772" s="59">
        <f>Tabla20[[#This Row],[sbruto]]-SUM(Tabla20[[#This Row],[ISR]:[AFP]])-Tabla20[[#This Row],[sneto]]</f>
        <v>625</v>
      </c>
      <c r="R772" s="59">
        <v>22897.5</v>
      </c>
      <c r="S772" s="45" t="str">
        <f>_xlfn.XLOOKUP(Tabla20[[#This Row],[cedula]],TMODELO[Numero Documento],TMODELO[gen])</f>
        <v>F</v>
      </c>
      <c r="T772" s="49" t="str">
        <f>_xlfn.XLOOKUP(Tabla20[[#This Row],[cedula]],TMODELO[Numero Documento],TMODELO[Lugar Funciones Codigo])</f>
        <v>01.83.03.04</v>
      </c>
    </row>
    <row r="773" spans="1:20">
      <c r="A773" s="57" t="s">
        <v>3113</v>
      </c>
      <c r="B773" s="57" t="s">
        <v>3145</v>
      </c>
      <c r="C773" s="57" t="s">
        <v>3158</v>
      </c>
      <c r="D773" s="57" t="s">
        <v>2559</v>
      </c>
      <c r="E773" s="57" t="str">
        <f>_xlfn.XLOOKUP(Tabla20[[#This Row],[cedula]],TMODELO[Numero Documento],TMODELO[Empleado])</f>
        <v>YARKIS ELIDANIA MARTINEZ MONTERO</v>
      </c>
      <c r="F773" s="57" t="s">
        <v>10</v>
      </c>
      <c r="G773" s="57" t="str">
        <f>_xlfn.XLOOKUP(Tabla20[[#This Row],[cedula]],TMODELO[Numero Documento],TMODELO[Lugar Funciones])</f>
        <v>DIRECCION GENERAL DE MUSEOS</v>
      </c>
      <c r="H773" s="57" t="str">
        <f>_xlfn.XLOOKUP(Tabla20[[#This Row],[cedula]],TCARRERA[CEDULA],TCARRERA[CATEGORIA DEL SERVIDOR],"")</f>
        <v/>
      </c>
      <c r="I773" s="65"/>
      <c r="J773" s="41" t="str">
        <f>IF(Tabla20[[#This Row],[CARRERA]]&lt;&gt;"",Tabla20[[#This Row],[CARRERA]],IF(Tabla20[[#This Row],[Columna1]]&lt;&gt;"",Tabla20[[#This Row],[Columna1]],""))</f>
        <v/>
      </c>
      <c r="K773" s="55" t="str">
        <f>IF(Tabla20[[#This Row],[TIPO]]="Temporales",_xlfn.XLOOKUP(Tabla20[[#This Row],[NOMBRE Y APELLIDO]],TBLFECHAS[NOMBRE Y APELLIDO],TBLFECHAS[DESDE]),"")</f>
        <v/>
      </c>
      <c r="L773" s="55" t="str">
        <f>IF(Tabla20[[#This Row],[TIPO]]="Temporales",_xlfn.XLOOKUP(Tabla20[[#This Row],[NOMBRE Y APELLIDO]],TBLFECHAS[NOMBRE Y APELLIDO],TBLFECHAS[HASTA]),"")</f>
        <v/>
      </c>
      <c r="M773" s="58">
        <v>25000</v>
      </c>
      <c r="N773" s="63">
        <v>0</v>
      </c>
      <c r="O773" s="59">
        <v>760</v>
      </c>
      <c r="P773" s="59">
        <v>717.5</v>
      </c>
      <c r="Q773" s="59">
        <f>Tabla20[[#This Row],[sbruto]]-SUM(Tabla20[[#This Row],[ISR]:[AFP]])-Tabla20[[#This Row],[sneto]]</f>
        <v>25</v>
      </c>
      <c r="R773" s="59">
        <v>23497.5</v>
      </c>
      <c r="S773" s="45" t="str">
        <f>_xlfn.XLOOKUP(Tabla20[[#This Row],[cedula]],TMODELO[Numero Documento],TMODELO[gen])</f>
        <v>F</v>
      </c>
      <c r="T773" s="49" t="str">
        <f>_xlfn.XLOOKUP(Tabla20[[#This Row],[cedula]],TMODELO[Numero Documento],TMODELO[Lugar Funciones Codigo])</f>
        <v>01.83.03.04</v>
      </c>
    </row>
    <row r="774" spans="1:20">
      <c r="A774" s="57" t="s">
        <v>3113</v>
      </c>
      <c r="B774" s="57" t="s">
        <v>3145</v>
      </c>
      <c r="C774" s="57" t="s">
        <v>3158</v>
      </c>
      <c r="D774" s="57" t="s">
        <v>2478</v>
      </c>
      <c r="E774" s="57" t="str">
        <f>_xlfn.XLOOKUP(Tabla20[[#This Row],[cedula]],TMODELO[Numero Documento],TMODELO[Empleado])</f>
        <v>MARCIAL JAVIER SANTANA BELLO</v>
      </c>
      <c r="F774" s="57" t="s">
        <v>214</v>
      </c>
      <c r="G774" s="57" t="str">
        <f>_xlfn.XLOOKUP(Tabla20[[#This Row],[cedula]],TMODELO[Numero Documento],TMODELO[Lugar Funciones])</f>
        <v>DIRECCION GENERAL DE MUSEOS</v>
      </c>
      <c r="H774" s="57" t="str">
        <f>_xlfn.XLOOKUP(Tabla20[[#This Row],[cedula]],TCARRERA[CEDULA],TCARRERA[CATEGORIA DEL SERVIDOR],"")</f>
        <v/>
      </c>
      <c r="I774" s="65"/>
      <c r="J774" s="41" t="str">
        <f>IF(Tabla20[[#This Row],[CARRERA]]&lt;&gt;"",Tabla20[[#This Row],[CARRERA]],IF(Tabla20[[#This Row],[Columna1]]&lt;&gt;"",Tabla20[[#This Row],[Columna1]],""))</f>
        <v/>
      </c>
      <c r="K774" s="55" t="str">
        <f>IF(Tabla20[[#This Row],[TIPO]]="Temporales",_xlfn.XLOOKUP(Tabla20[[#This Row],[NOMBRE Y APELLIDO]],TBLFECHAS[NOMBRE Y APELLIDO],TBLFECHAS[DESDE]),"")</f>
        <v/>
      </c>
      <c r="L774" s="55" t="str">
        <f>IF(Tabla20[[#This Row],[TIPO]]="Temporales",_xlfn.XLOOKUP(Tabla20[[#This Row],[NOMBRE Y APELLIDO]],TBLFECHAS[NOMBRE Y APELLIDO],TBLFECHAS[HASTA]),"")</f>
        <v/>
      </c>
      <c r="M774" s="58">
        <v>25000</v>
      </c>
      <c r="N774" s="63">
        <v>0</v>
      </c>
      <c r="O774" s="59">
        <v>760</v>
      </c>
      <c r="P774" s="59">
        <v>717.5</v>
      </c>
      <c r="Q774" s="59">
        <f>Tabla20[[#This Row],[sbruto]]-SUM(Tabla20[[#This Row],[ISR]:[AFP]])-Tabla20[[#This Row],[sneto]]</f>
        <v>25</v>
      </c>
      <c r="R774" s="59">
        <v>23497.5</v>
      </c>
      <c r="S774" s="49" t="str">
        <f>_xlfn.XLOOKUP(Tabla20[[#This Row],[cedula]],TMODELO[Numero Documento],TMODELO[gen])</f>
        <v>M</v>
      </c>
      <c r="T774" s="49" t="str">
        <f>_xlfn.XLOOKUP(Tabla20[[#This Row],[cedula]],TMODELO[Numero Documento],TMODELO[Lugar Funciones Codigo])</f>
        <v>01.83.03.04</v>
      </c>
    </row>
    <row r="775" spans="1:20">
      <c r="A775" s="57" t="s">
        <v>3113</v>
      </c>
      <c r="B775" s="57" t="s">
        <v>3145</v>
      </c>
      <c r="C775" s="57" t="s">
        <v>3158</v>
      </c>
      <c r="D775" s="57" t="s">
        <v>2471</v>
      </c>
      <c r="E775" s="57" t="str">
        <f>_xlfn.XLOOKUP(Tabla20[[#This Row],[cedula]],TMODELO[Numero Documento],TMODELO[Empleado])</f>
        <v>LUIS ARVERONI REYES GARCIA</v>
      </c>
      <c r="F775" s="57" t="s">
        <v>214</v>
      </c>
      <c r="G775" s="57" t="str">
        <f>_xlfn.XLOOKUP(Tabla20[[#This Row],[cedula]],TMODELO[Numero Documento],TMODELO[Lugar Funciones])</f>
        <v>DIRECCION GENERAL DE MUSEOS</v>
      </c>
      <c r="H775" s="57" t="str">
        <f>_xlfn.XLOOKUP(Tabla20[[#This Row],[cedula]],TCARRERA[CEDULA],TCARRERA[CATEGORIA DEL SERVIDOR],"")</f>
        <v/>
      </c>
      <c r="I775" s="65"/>
      <c r="J775" s="41" t="str">
        <f>IF(Tabla20[[#This Row],[CARRERA]]&lt;&gt;"",Tabla20[[#This Row],[CARRERA]],IF(Tabla20[[#This Row],[Columna1]]&lt;&gt;"",Tabla20[[#This Row],[Columna1]],""))</f>
        <v/>
      </c>
      <c r="K775" s="55" t="str">
        <f>IF(Tabla20[[#This Row],[TIPO]]="Temporales",_xlfn.XLOOKUP(Tabla20[[#This Row],[NOMBRE Y APELLIDO]],TBLFECHAS[NOMBRE Y APELLIDO],TBLFECHAS[DESDE]),"")</f>
        <v/>
      </c>
      <c r="L775" s="55" t="str">
        <f>IF(Tabla20[[#This Row],[TIPO]]="Temporales",_xlfn.XLOOKUP(Tabla20[[#This Row],[NOMBRE Y APELLIDO]],TBLFECHAS[NOMBRE Y APELLIDO],TBLFECHAS[HASTA]),"")</f>
        <v/>
      </c>
      <c r="M775" s="58">
        <v>25000</v>
      </c>
      <c r="N775" s="60">
        <v>0</v>
      </c>
      <c r="O775" s="59">
        <v>760</v>
      </c>
      <c r="P775" s="59">
        <v>717.5</v>
      </c>
      <c r="Q775" s="59">
        <f>Tabla20[[#This Row],[sbruto]]-SUM(Tabla20[[#This Row],[ISR]:[AFP]])-Tabla20[[#This Row],[sneto]]</f>
        <v>25</v>
      </c>
      <c r="R775" s="59">
        <v>23497.5</v>
      </c>
      <c r="S775" s="45" t="str">
        <f>_xlfn.XLOOKUP(Tabla20[[#This Row],[cedula]],TMODELO[Numero Documento],TMODELO[gen])</f>
        <v>M</v>
      </c>
      <c r="T775" s="49" t="str">
        <f>_xlfn.XLOOKUP(Tabla20[[#This Row],[cedula]],TMODELO[Numero Documento],TMODELO[Lugar Funciones Codigo])</f>
        <v>01.83.03.04</v>
      </c>
    </row>
    <row r="776" spans="1:20">
      <c r="A776" s="57" t="s">
        <v>3113</v>
      </c>
      <c r="B776" s="57" t="s">
        <v>3145</v>
      </c>
      <c r="C776" s="57" t="s">
        <v>3158</v>
      </c>
      <c r="D776" s="57" t="s">
        <v>2357</v>
      </c>
      <c r="E776" s="57" t="str">
        <f>_xlfn.XLOOKUP(Tabla20[[#This Row],[cedula]],TMODELO[Numero Documento],TMODELO[Empleado])</f>
        <v>CAROLIN VIAMELYS VICTORIO DE LA CRUZ</v>
      </c>
      <c r="F776" s="57" t="s">
        <v>55</v>
      </c>
      <c r="G776" s="57" t="str">
        <f>_xlfn.XLOOKUP(Tabla20[[#This Row],[cedula]],TMODELO[Numero Documento],TMODELO[Lugar Funciones])</f>
        <v>DIRECCION GENERAL DE MUSEOS</v>
      </c>
      <c r="H776" s="57" t="str">
        <f>_xlfn.XLOOKUP(Tabla20[[#This Row],[cedula]],TCARRERA[CEDULA],TCARRERA[CATEGORIA DEL SERVIDOR],"")</f>
        <v/>
      </c>
      <c r="I776" s="65"/>
      <c r="J776" s="41" t="str">
        <f>IF(Tabla20[[#This Row],[CARRERA]]&lt;&gt;"",Tabla20[[#This Row],[CARRERA]],IF(Tabla20[[#This Row],[Columna1]]&lt;&gt;"",Tabla20[[#This Row],[Columna1]],""))</f>
        <v/>
      </c>
      <c r="K776" s="55" t="str">
        <f>IF(Tabla20[[#This Row],[TIPO]]="Temporales",_xlfn.XLOOKUP(Tabla20[[#This Row],[NOMBRE Y APELLIDO]],TBLFECHAS[NOMBRE Y APELLIDO],TBLFECHAS[DESDE]),"")</f>
        <v/>
      </c>
      <c r="L776" s="55" t="str">
        <f>IF(Tabla20[[#This Row],[TIPO]]="Temporales",_xlfn.XLOOKUP(Tabla20[[#This Row],[NOMBRE Y APELLIDO]],TBLFECHAS[NOMBRE Y APELLIDO],TBLFECHAS[HASTA]),"")</f>
        <v/>
      </c>
      <c r="M776" s="58">
        <v>25000</v>
      </c>
      <c r="N776" s="59">
        <v>0</v>
      </c>
      <c r="O776" s="59">
        <v>760</v>
      </c>
      <c r="P776" s="59">
        <v>717.5</v>
      </c>
      <c r="Q776" s="59">
        <f>Tabla20[[#This Row],[sbruto]]-SUM(Tabla20[[#This Row],[ISR]:[AFP]])-Tabla20[[#This Row],[sneto]]</f>
        <v>10071</v>
      </c>
      <c r="R776" s="59">
        <v>13451.5</v>
      </c>
      <c r="S776" s="45" t="str">
        <f>_xlfn.XLOOKUP(Tabla20[[#This Row],[cedula]],TMODELO[Numero Documento],TMODELO[gen])</f>
        <v>F</v>
      </c>
      <c r="T776" s="49" t="str">
        <f>_xlfn.XLOOKUP(Tabla20[[#This Row],[cedula]],TMODELO[Numero Documento],TMODELO[Lugar Funciones Codigo])</f>
        <v>01.83.03.04</v>
      </c>
    </row>
    <row r="777" spans="1:20">
      <c r="A777" s="57" t="s">
        <v>3113</v>
      </c>
      <c r="B777" s="57" t="s">
        <v>3145</v>
      </c>
      <c r="C777" s="57" t="s">
        <v>3158</v>
      </c>
      <c r="D777" s="57" t="s">
        <v>3166</v>
      </c>
      <c r="E777" s="57" t="str">
        <f>_xlfn.XLOOKUP(Tabla20[[#This Row],[cedula]],TMODELO[Numero Documento],TMODELO[Empleado])</f>
        <v>LINOL ESPTEFY FAMILIA SANCHEZ</v>
      </c>
      <c r="F777" s="57" t="s">
        <v>214</v>
      </c>
      <c r="G777" s="57" t="str">
        <f>_xlfn.XLOOKUP(Tabla20[[#This Row],[cedula]],TMODELO[Numero Documento],TMODELO[Lugar Funciones])</f>
        <v>DIRECCION GENERAL DE MUSEOS</v>
      </c>
      <c r="H777" s="57" t="str">
        <f>_xlfn.XLOOKUP(Tabla20[[#This Row],[cedula]],TCARRERA[CEDULA],TCARRERA[CATEGORIA DEL SERVIDOR],"")</f>
        <v/>
      </c>
      <c r="I777" s="65"/>
      <c r="J777" s="41" t="str">
        <f>IF(Tabla20[[#This Row],[CARRERA]]&lt;&gt;"",Tabla20[[#This Row],[CARRERA]],IF(Tabla20[[#This Row],[Columna1]]&lt;&gt;"",Tabla20[[#This Row],[Columna1]],""))</f>
        <v/>
      </c>
      <c r="K777" s="55" t="str">
        <f>IF(Tabla20[[#This Row],[TIPO]]="Temporales",_xlfn.XLOOKUP(Tabla20[[#This Row],[NOMBRE Y APELLIDO]],TBLFECHAS[NOMBRE Y APELLIDO],TBLFECHAS[DESDE]),"")</f>
        <v/>
      </c>
      <c r="L777" s="55" t="str">
        <f>IF(Tabla20[[#This Row],[TIPO]]="Temporales",_xlfn.XLOOKUP(Tabla20[[#This Row],[NOMBRE Y APELLIDO]],TBLFECHAS[NOMBRE Y APELLIDO],TBLFECHAS[HASTA]),"")</f>
        <v/>
      </c>
      <c r="M777" s="58">
        <v>25000</v>
      </c>
      <c r="N777" s="59">
        <v>0</v>
      </c>
      <c r="O777" s="59">
        <v>760</v>
      </c>
      <c r="P777" s="59">
        <v>717.5</v>
      </c>
      <c r="Q777" s="59">
        <f>Tabla20[[#This Row],[sbruto]]-SUM(Tabla20[[#This Row],[ISR]:[AFP]])-Tabla20[[#This Row],[sneto]]</f>
        <v>25</v>
      </c>
      <c r="R777" s="59">
        <v>23497.5</v>
      </c>
      <c r="S777" s="45" t="str">
        <f>_xlfn.XLOOKUP(Tabla20[[#This Row],[cedula]],TMODELO[Numero Documento],TMODELO[gen])</f>
        <v>F</v>
      </c>
      <c r="T777" s="49" t="str">
        <f>_xlfn.XLOOKUP(Tabla20[[#This Row],[cedula]],TMODELO[Numero Documento],TMODELO[Lugar Funciones Codigo])</f>
        <v>01.83.03.04</v>
      </c>
    </row>
    <row r="778" spans="1:20">
      <c r="A778" s="57" t="s">
        <v>3113</v>
      </c>
      <c r="B778" s="57" t="s">
        <v>3145</v>
      </c>
      <c r="C778" s="57" t="s">
        <v>3158</v>
      </c>
      <c r="D778" s="57" t="s">
        <v>2433</v>
      </c>
      <c r="E778" s="57" t="str">
        <f>_xlfn.XLOOKUP(Tabla20[[#This Row],[cedula]],TMODELO[Numero Documento],TMODELO[Empleado])</f>
        <v>JOSE ENMANUEL CANELA ESCAÑO</v>
      </c>
      <c r="F778" s="57" t="s">
        <v>214</v>
      </c>
      <c r="G778" s="57" t="str">
        <f>_xlfn.XLOOKUP(Tabla20[[#This Row],[cedula]],TMODELO[Numero Documento],TMODELO[Lugar Funciones])</f>
        <v>DIRECCION GENERAL DE MUSEOS</v>
      </c>
      <c r="H778" s="57" t="str">
        <f>_xlfn.XLOOKUP(Tabla20[[#This Row],[cedula]],TCARRERA[CEDULA],TCARRERA[CATEGORIA DEL SERVIDOR],"")</f>
        <v/>
      </c>
      <c r="I778" s="65"/>
      <c r="J778" s="41" t="str">
        <f>IF(Tabla20[[#This Row],[CARRERA]]&lt;&gt;"",Tabla20[[#This Row],[CARRERA]],IF(Tabla20[[#This Row],[Columna1]]&lt;&gt;"",Tabla20[[#This Row],[Columna1]],""))</f>
        <v/>
      </c>
      <c r="K778" s="55" t="str">
        <f>IF(Tabla20[[#This Row],[TIPO]]="Temporales",_xlfn.XLOOKUP(Tabla20[[#This Row],[NOMBRE Y APELLIDO]],TBLFECHAS[NOMBRE Y APELLIDO],TBLFECHAS[DESDE]),"")</f>
        <v/>
      </c>
      <c r="L778" s="55" t="str">
        <f>IF(Tabla20[[#This Row],[TIPO]]="Temporales",_xlfn.XLOOKUP(Tabla20[[#This Row],[NOMBRE Y APELLIDO]],TBLFECHAS[NOMBRE Y APELLIDO],TBLFECHAS[HASTA]),"")</f>
        <v/>
      </c>
      <c r="M778" s="58">
        <v>25000</v>
      </c>
      <c r="N778" s="59">
        <v>0</v>
      </c>
      <c r="O778" s="59">
        <v>760</v>
      </c>
      <c r="P778" s="59">
        <v>717.5</v>
      </c>
      <c r="Q778" s="59">
        <f>Tabla20[[#This Row],[sbruto]]-SUM(Tabla20[[#This Row],[ISR]:[AFP]])-Tabla20[[#This Row],[sneto]]</f>
        <v>25</v>
      </c>
      <c r="R778" s="59">
        <v>23497.5</v>
      </c>
      <c r="S778" s="46" t="str">
        <f>_xlfn.XLOOKUP(Tabla20[[#This Row],[cedula]],TMODELO[Numero Documento],TMODELO[gen])</f>
        <v>M</v>
      </c>
      <c r="T778" s="49" t="str">
        <f>_xlfn.XLOOKUP(Tabla20[[#This Row],[cedula]],TMODELO[Numero Documento],TMODELO[Lugar Funciones Codigo])</f>
        <v>01.83.03.04</v>
      </c>
    </row>
    <row r="779" spans="1:20">
      <c r="A779" s="57" t="s">
        <v>3113</v>
      </c>
      <c r="B779" s="57" t="s">
        <v>3145</v>
      </c>
      <c r="C779" s="57" t="s">
        <v>3158</v>
      </c>
      <c r="D779" s="57" t="s">
        <v>2408</v>
      </c>
      <c r="E779" s="57" t="str">
        <f>_xlfn.XLOOKUP(Tabla20[[#This Row],[cedula]],TMODELO[Numero Documento],TMODELO[Empleado])</f>
        <v>GLENNY YEIME EUSEBIO JIMENEZ</v>
      </c>
      <c r="F779" s="57" t="s">
        <v>214</v>
      </c>
      <c r="G779" s="57" t="str">
        <f>_xlfn.XLOOKUP(Tabla20[[#This Row],[cedula]],TMODELO[Numero Documento],TMODELO[Lugar Funciones])</f>
        <v>DIRECCION GENERAL DE MUSEOS</v>
      </c>
      <c r="H779" s="57" t="str">
        <f>_xlfn.XLOOKUP(Tabla20[[#This Row],[cedula]],TCARRERA[CEDULA],TCARRERA[CATEGORIA DEL SERVIDOR],"")</f>
        <v/>
      </c>
      <c r="I779" s="65"/>
      <c r="J779" s="41" t="str">
        <f>IF(Tabla20[[#This Row],[CARRERA]]&lt;&gt;"",Tabla20[[#This Row],[CARRERA]],IF(Tabla20[[#This Row],[Columna1]]&lt;&gt;"",Tabla20[[#This Row],[Columna1]],""))</f>
        <v/>
      </c>
      <c r="K779" s="55" t="str">
        <f>IF(Tabla20[[#This Row],[TIPO]]="Temporales",_xlfn.XLOOKUP(Tabla20[[#This Row],[NOMBRE Y APELLIDO]],TBLFECHAS[NOMBRE Y APELLIDO],TBLFECHAS[DESDE]),"")</f>
        <v/>
      </c>
      <c r="L779" s="55" t="str">
        <f>IF(Tabla20[[#This Row],[TIPO]]="Temporales",_xlfn.XLOOKUP(Tabla20[[#This Row],[NOMBRE Y APELLIDO]],TBLFECHAS[NOMBRE Y APELLIDO],TBLFECHAS[HASTA]),"")</f>
        <v/>
      </c>
      <c r="M779" s="58">
        <v>25000</v>
      </c>
      <c r="N779" s="59">
        <v>0</v>
      </c>
      <c r="O779" s="59">
        <v>760</v>
      </c>
      <c r="P779" s="59">
        <v>717.5</v>
      </c>
      <c r="Q779" s="59">
        <f>Tabla20[[#This Row],[sbruto]]-SUM(Tabla20[[#This Row],[ISR]:[AFP]])-Tabla20[[#This Row],[sneto]]</f>
        <v>25</v>
      </c>
      <c r="R779" s="59">
        <v>23497.5</v>
      </c>
      <c r="S779" s="48" t="str">
        <f>_xlfn.XLOOKUP(Tabla20[[#This Row],[cedula]],TMODELO[Numero Documento],TMODELO[gen])</f>
        <v>F</v>
      </c>
      <c r="T779" s="49" t="str">
        <f>_xlfn.XLOOKUP(Tabla20[[#This Row],[cedula]],TMODELO[Numero Documento],TMODELO[Lugar Funciones Codigo])</f>
        <v>01.83.03.04</v>
      </c>
    </row>
    <row r="780" spans="1:20">
      <c r="A780" s="57" t="s">
        <v>3113</v>
      </c>
      <c r="B780" s="57" t="s">
        <v>3145</v>
      </c>
      <c r="C780" s="57" t="s">
        <v>3158</v>
      </c>
      <c r="D780" s="57" t="s">
        <v>2339</v>
      </c>
      <c r="E780" s="57" t="str">
        <f>_xlfn.XLOOKUP(Tabla20[[#This Row],[cedula]],TMODELO[Numero Documento],TMODELO[Empleado])</f>
        <v>ANYARA DE LA CRUZ MORENO</v>
      </c>
      <c r="F780" s="57" t="s">
        <v>106</v>
      </c>
      <c r="G780" s="57" t="str">
        <f>_xlfn.XLOOKUP(Tabla20[[#This Row],[cedula]],TMODELO[Numero Documento],TMODELO[Lugar Funciones])</f>
        <v>DIRECCION GENERAL DE MUSEOS</v>
      </c>
      <c r="H780" s="57" t="str">
        <f>_xlfn.XLOOKUP(Tabla20[[#This Row],[cedula]],TCARRERA[CEDULA],TCARRERA[CATEGORIA DEL SERVIDOR],"")</f>
        <v/>
      </c>
      <c r="I780" s="65"/>
      <c r="J780" s="41" t="str">
        <f>IF(Tabla20[[#This Row],[CARRERA]]&lt;&gt;"",Tabla20[[#This Row],[CARRERA]],IF(Tabla20[[#This Row],[Columna1]]&lt;&gt;"",Tabla20[[#This Row],[Columna1]],""))</f>
        <v/>
      </c>
      <c r="K780" s="55" t="str">
        <f>IF(Tabla20[[#This Row],[TIPO]]="Temporales",_xlfn.XLOOKUP(Tabla20[[#This Row],[NOMBRE Y APELLIDO]],TBLFECHAS[NOMBRE Y APELLIDO],TBLFECHAS[DESDE]),"")</f>
        <v/>
      </c>
      <c r="L780" s="55" t="str">
        <f>IF(Tabla20[[#This Row],[TIPO]]="Temporales",_xlfn.XLOOKUP(Tabla20[[#This Row],[NOMBRE Y APELLIDO]],TBLFECHAS[NOMBRE Y APELLIDO],TBLFECHAS[HASTA]),"")</f>
        <v/>
      </c>
      <c r="M780" s="58">
        <v>25000</v>
      </c>
      <c r="N780" s="59">
        <v>0</v>
      </c>
      <c r="O780" s="59">
        <v>760</v>
      </c>
      <c r="P780" s="59">
        <v>717.5</v>
      </c>
      <c r="Q780" s="59">
        <f>Tabla20[[#This Row],[sbruto]]-SUM(Tabla20[[#This Row],[ISR]:[AFP]])-Tabla20[[#This Row],[sneto]]</f>
        <v>8391</v>
      </c>
      <c r="R780" s="59">
        <v>15131.5</v>
      </c>
      <c r="S780" s="45" t="str">
        <f>_xlfn.XLOOKUP(Tabla20[[#This Row],[cedula]],TMODELO[Numero Documento],TMODELO[gen])</f>
        <v>F</v>
      </c>
      <c r="T780" s="49" t="str">
        <f>_xlfn.XLOOKUP(Tabla20[[#This Row],[cedula]],TMODELO[Numero Documento],TMODELO[Lugar Funciones Codigo])</f>
        <v>01.83.03.04</v>
      </c>
    </row>
    <row r="781" spans="1:20">
      <c r="A781" s="57" t="s">
        <v>3113</v>
      </c>
      <c r="B781" s="57" t="s">
        <v>3145</v>
      </c>
      <c r="C781" s="57" t="s">
        <v>3158</v>
      </c>
      <c r="D781" s="57" t="s">
        <v>2512</v>
      </c>
      <c r="E781" s="57" t="str">
        <f>_xlfn.XLOOKUP(Tabla20[[#This Row],[cedula]],TMODELO[Numero Documento],TMODELO[Empleado])</f>
        <v>RAELBI PAULINO JACOBO</v>
      </c>
      <c r="F781" s="57" t="s">
        <v>387</v>
      </c>
      <c r="G781" s="57" t="str">
        <f>_xlfn.XLOOKUP(Tabla20[[#This Row],[cedula]],TMODELO[Numero Documento],TMODELO[Lugar Funciones])</f>
        <v>DIRECCION GENERAL DE MUSEOS</v>
      </c>
      <c r="H781" s="57" t="str">
        <f>_xlfn.XLOOKUP(Tabla20[[#This Row],[cedula]],TCARRERA[CEDULA],TCARRERA[CATEGORIA DEL SERVIDOR],"")</f>
        <v/>
      </c>
      <c r="I781" s="65"/>
      <c r="J781" s="41" t="str">
        <f>IF(Tabla20[[#This Row],[CARRERA]]&lt;&gt;"",Tabla20[[#This Row],[CARRERA]],IF(Tabla20[[#This Row],[Columna1]]&lt;&gt;"",Tabla20[[#This Row],[Columna1]],""))</f>
        <v/>
      </c>
      <c r="K781" s="55" t="str">
        <f>IF(Tabla20[[#This Row],[TIPO]]="Temporales",_xlfn.XLOOKUP(Tabla20[[#This Row],[NOMBRE Y APELLIDO]],TBLFECHAS[NOMBRE Y APELLIDO],TBLFECHAS[DESDE]),"")</f>
        <v/>
      </c>
      <c r="L781" s="55" t="str">
        <f>IF(Tabla20[[#This Row],[TIPO]]="Temporales",_xlfn.XLOOKUP(Tabla20[[#This Row],[NOMBRE Y APELLIDO]],TBLFECHAS[NOMBRE Y APELLIDO],TBLFECHAS[HASTA]),"")</f>
        <v/>
      </c>
      <c r="M781" s="58">
        <v>25000</v>
      </c>
      <c r="N781" s="63">
        <v>0</v>
      </c>
      <c r="O781" s="59">
        <v>760</v>
      </c>
      <c r="P781" s="59">
        <v>717.5</v>
      </c>
      <c r="Q781" s="59">
        <f>Tabla20[[#This Row],[sbruto]]-SUM(Tabla20[[#This Row],[ISR]:[AFP]])-Tabla20[[#This Row],[sneto]]</f>
        <v>25</v>
      </c>
      <c r="R781" s="59">
        <v>23497.5</v>
      </c>
      <c r="S781" s="45" t="str">
        <f>_xlfn.XLOOKUP(Tabla20[[#This Row],[cedula]],TMODELO[Numero Documento],TMODELO[gen])</f>
        <v>M</v>
      </c>
      <c r="T781" s="49" t="str">
        <f>_xlfn.XLOOKUP(Tabla20[[#This Row],[cedula]],TMODELO[Numero Documento],TMODELO[Lugar Funciones Codigo])</f>
        <v>01.83.03.04</v>
      </c>
    </row>
    <row r="782" spans="1:20">
      <c r="A782" s="57" t="s">
        <v>3113</v>
      </c>
      <c r="B782" s="57" t="s">
        <v>3145</v>
      </c>
      <c r="C782" s="57" t="s">
        <v>3158</v>
      </c>
      <c r="D782" s="57" t="s">
        <v>2499</v>
      </c>
      <c r="E782" s="57" t="str">
        <f>_xlfn.XLOOKUP(Tabla20[[#This Row],[cedula]],TMODELO[Numero Documento],TMODELO[Empleado])</f>
        <v>NIKAURY MANZUETA DIAZ</v>
      </c>
      <c r="F782" s="57" t="s">
        <v>214</v>
      </c>
      <c r="G782" s="57" t="str">
        <f>_xlfn.XLOOKUP(Tabla20[[#This Row],[cedula]],TMODELO[Numero Documento],TMODELO[Lugar Funciones])</f>
        <v>DIRECCION GENERAL DE MUSEOS</v>
      </c>
      <c r="H782" s="57" t="str">
        <f>_xlfn.XLOOKUP(Tabla20[[#This Row],[cedula]],TCARRERA[CEDULA],TCARRERA[CATEGORIA DEL SERVIDOR],"")</f>
        <v/>
      </c>
      <c r="I782" s="65"/>
      <c r="J782" s="41" t="str">
        <f>IF(Tabla20[[#This Row],[CARRERA]]&lt;&gt;"",Tabla20[[#This Row],[CARRERA]],IF(Tabla20[[#This Row],[Columna1]]&lt;&gt;"",Tabla20[[#This Row],[Columna1]],""))</f>
        <v/>
      </c>
      <c r="K782" s="55" t="str">
        <f>IF(Tabla20[[#This Row],[TIPO]]="Temporales",_xlfn.XLOOKUP(Tabla20[[#This Row],[NOMBRE Y APELLIDO]],TBLFECHAS[NOMBRE Y APELLIDO],TBLFECHAS[DESDE]),"")</f>
        <v/>
      </c>
      <c r="L782" s="55" t="str">
        <f>IF(Tabla20[[#This Row],[TIPO]]="Temporales",_xlfn.XLOOKUP(Tabla20[[#This Row],[NOMBRE Y APELLIDO]],TBLFECHAS[NOMBRE Y APELLIDO],TBLFECHAS[HASTA]),"")</f>
        <v/>
      </c>
      <c r="M782" s="58">
        <v>25000</v>
      </c>
      <c r="N782" s="63">
        <v>0</v>
      </c>
      <c r="O782" s="59">
        <v>760</v>
      </c>
      <c r="P782" s="59">
        <v>717.5</v>
      </c>
      <c r="Q782" s="59">
        <f>Tabla20[[#This Row],[sbruto]]-SUM(Tabla20[[#This Row],[ISR]:[AFP]])-Tabla20[[#This Row],[sneto]]</f>
        <v>25</v>
      </c>
      <c r="R782" s="59">
        <v>23497.5</v>
      </c>
      <c r="S782" s="48" t="str">
        <f>_xlfn.XLOOKUP(Tabla20[[#This Row],[cedula]],TMODELO[Numero Documento],TMODELO[gen])</f>
        <v>F</v>
      </c>
      <c r="T782" s="49" t="str">
        <f>_xlfn.XLOOKUP(Tabla20[[#This Row],[cedula]],TMODELO[Numero Documento],TMODELO[Lugar Funciones Codigo])</f>
        <v>01.83.03.04</v>
      </c>
    </row>
    <row r="783" spans="1:20">
      <c r="A783" s="57" t="s">
        <v>3113</v>
      </c>
      <c r="B783" s="57" t="s">
        <v>3145</v>
      </c>
      <c r="C783" s="57" t="s">
        <v>3158</v>
      </c>
      <c r="D783" s="57" t="s">
        <v>2488</v>
      </c>
      <c r="E783" s="57" t="str">
        <f>_xlfn.XLOOKUP(Tabla20[[#This Row],[cedula]],TMODELO[Numero Documento],TMODELO[Empleado])</f>
        <v>MARLENY ALTAGRACIA VELOZ TRINIDAD</v>
      </c>
      <c r="F783" s="57" t="s">
        <v>55</v>
      </c>
      <c r="G783" s="57" t="str">
        <f>_xlfn.XLOOKUP(Tabla20[[#This Row],[cedula]],TMODELO[Numero Documento],TMODELO[Lugar Funciones])</f>
        <v>DIRECCION GENERAL DE MUSEOS</v>
      </c>
      <c r="H783" s="57" t="str">
        <f>_xlfn.XLOOKUP(Tabla20[[#This Row],[cedula]],TCARRERA[CEDULA],TCARRERA[CATEGORIA DEL SERVIDOR],"")</f>
        <v/>
      </c>
      <c r="I783" s="65"/>
      <c r="J783" s="41" t="str">
        <f>IF(Tabla20[[#This Row],[CARRERA]]&lt;&gt;"",Tabla20[[#This Row],[CARRERA]],IF(Tabla20[[#This Row],[Columna1]]&lt;&gt;"",Tabla20[[#This Row],[Columna1]],""))</f>
        <v/>
      </c>
      <c r="K783" s="55" t="str">
        <f>IF(Tabla20[[#This Row],[TIPO]]="Temporales",_xlfn.XLOOKUP(Tabla20[[#This Row],[NOMBRE Y APELLIDO]],TBLFECHAS[NOMBRE Y APELLIDO],TBLFECHAS[DESDE]),"")</f>
        <v/>
      </c>
      <c r="L783" s="55" t="str">
        <f>IF(Tabla20[[#This Row],[TIPO]]="Temporales",_xlfn.XLOOKUP(Tabla20[[#This Row],[NOMBRE Y APELLIDO]],TBLFECHAS[NOMBRE Y APELLIDO],TBLFECHAS[HASTA]),"")</f>
        <v/>
      </c>
      <c r="M783" s="58">
        <v>24150</v>
      </c>
      <c r="N783" s="63">
        <v>0</v>
      </c>
      <c r="O783" s="59">
        <v>734.16</v>
      </c>
      <c r="P783" s="59">
        <v>693.11</v>
      </c>
      <c r="Q783" s="59">
        <f>Tabla20[[#This Row],[sbruto]]-SUM(Tabla20[[#This Row],[ISR]:[AFP]])-Tabla20[[#This Row],[sneto]]</f>
        <v>25</v>
      </c>
      <c r="R783" s="59">
        <v>22697.73</v>
      </c>
      <c r="S783" s="45" t="str">
        <f>_xlfn.XLOOKUP(Tabla20[[#This Row],[cedula]],TMODELO[Numero Documento],TMODELO[gen])</f>
        <v>F</v>
      </c>
      <c r="T783" s="49" t="str">
        <f>_xlfn.XLOOKUP(Tabla20[[#This Row],[cedula]],TMODELO[Numero Documento],TMODELO[Lugar Funciones Codigo])</f>
        <v>01.83.03.04</v>
      </c>
    </row>
    <row r="784" spans="1:20">
      <c r="A784" s="57" t="s">
        <v>3113</v>
      </c>
      <c r="B784" s="57" t="s">
        <v>3145</v>
      </c>
      <c r="C784" s="57" t="s">
        <v>3158</v>
      </c>
      <c r="D784" s="57" t="s">
        <v>2442</v>
      </c>
      <c r="E784" s="57" t="str">
        <f>_xlfn.XLOOKUP(Tabla20[[#This Row],[cedula]],TMODELO[Numero Documento],TMODELO[Empleado])</f>
        <v>JOSE MANUEL RODRIGUEZ GARCIA</v>
      </c>
      <c r="F784" s="57" t="s">
        <v>135</v>
      </c>
      <c r="G784" s="57" t="str">
        <f>_xlfn.XLOOKUP(Tabla20[[#This Row],[cedula]],TMODELO[Numero Documento],TMODELO[Lugar Funciones])</f>
        <v>DIRECCION GENERAL DE MUSEOS</v>
      </c>
      <c r="H784" s="57" t="str">
        <f>_xlfn.XLOOKUP(Tabla20[[#This Row],[cedula]],TCARRERA[CEDULA],TCARRERA[CATEGORIA DEL SERVIDOR],"")</f>
        <v/>
      </c>
      <c r="I784" s="65"/>
      <c r="J784" s="41" t="str">
        <f>IF(Tabla20[[#This Row],[CARRERA]]&lt;&gt;"",Tabla20[[#This Row],[CARRERA]],IF(Tabla20[[#This Row],[Columna1]]&lt;&gt;"",Tabla20[[#This Row],[Columna1]],""))</f>
        <v/>
      </c>
      <c r="K784" s="55" t="str">
        <f>IF(Tabla20[[#This Row],[TIPO]]="Temporales",_xlfn.XLOOKUP(Tabla20[[#This Row],[NOMBRE Y APELLIDO]],TBLFECHAS[NOMBRE Y APELLIDO],TBLFECHAS[DESDE]),"")</f>
        <v/>
      </c>
      <c r="L784" s="55" t="str">
        <f>IF(Tabla20[[#This Row],[TIPO]]="Temporales",_xlfn.XLOOKUP(Tabla20[[#This Row],[NOMBRE Y APELLIDO]],TBLFECHAS[NOMBRE Y APELLIDO],TBLFECHAS[HASTA]),"")</f>
        <v/>
      </c>
      <c r="M784" s="58">
        <v>24000</v>
      </c>
      <c r="N784" s="63">
        <v>0</v>
      </c>
      <c r="O784" s="59">
        <v>729.6</v>
      </c>
      <c r="P784" s="59">
        <v>688.8</v>
      </c>
      <c r="Q784" s="59">
        <f>Tabla20[[#This Row],[sbruto]]-SUM(Tabla20[[#This Row],[ISR]:[AFP]])-Tabla20[[#This Row],[sneto]]</f>
        <v>25</v>
      </c>
      <c r="R784" s="59">
        <v>22556.6</v>
      </c>
      <c r="S784" s="45" t="str">
        <f>_xlfn.XLOOKUP(Tabla20[[#This Row],[cedula]],TMODELO[Numero Documento],TMODELO[gen])</f>
        <v>M</v>
      </c>
      <c r="T784" s="49" t="str">
        <f>_xlfn.XLOOKUP(Tabla20[[#This Row],[cedula]],TMODELO[Numero Documento],TMODELO[Lugar Funciones Codigo])</f>
        <v>01.83.03.04</v>
      </c>
    </row>
    <row r="785" spans="1:20">
      <c r="A785" s="57" t="s">
        <v>3113</v>
      </c>
      <c r="B785" s="57" t="s">
        <v>3145</v>
      </c>
      <c r="C785" s="57" t="s">
        <v>3158</v>
      </c>
      <c r="D785" s="57" t="s">
        <v>2523</v>
      </c>
      <c r="E785" s="57" t="str">
        <f>_xlfn.XLOOKUP(Tabla20[[#This Row],[cedula]],TMODELO[Numero Documento],TMODELO[Empleado])</f>
        <v>RICHAR VITALIANO VALDEZ SUBERBI</v>
      </c>
      <c r="F785" s="57" t="s">
        <v>15</v>
      </c>
      <c r="G785" s="57" t="str">
        <f>_xlfn.XLOOKUP(Tabla20[[#This Row],[cedula]],TMODELO[Numero Documento],TMODELO[Lugar Funciones])</f>
        <v>DIRECCION GENERAL DE MUSEOS</v>
      </c>
      <c r="H785" s="57" t="str">
        <f>_xlfn.XLOOKUP(Tabla20[[#This Row],[cedula]],TCARRERA[CEDULA],TCARRERA[CATEGORIA DEL SERVIDOR],"")</f>
        <v/>
      </c>
      <c r="I785" s="65"/>
      <c r="J785" s="41" t="str">
        <f>IF(Tabla20[[#This Row],[CARRERA]]&lt;&gt;"",Tabla20[[#This Row],[CARRERA]],IF(Tabla20[[#This Row],[Columna1]]&lt;&gt;"",Tabla20[[#This Row],[Columna1]],""))</f>
        <v/>
      </c>
      <c r="K785" s="55" t="str">
        <f>IF(Tabla20[[#This Row],[TIPO]]="Temporales",_xlfn.XLOOKUP(Tabla20[[#This Row],[NOMBRE Y APELLIDO]],TBLFECHAS[NOMBRE Y APELLIDO],TBLFECHAS[DESDE]),"")</f>
        <v/>
      </c>
      <c r="L785" s="55" t="str">
        <f>IF(Tabla20[[#This Row],[TIPO]]="Temporales",_xlfn.XLOOKUP(Tabla20[[#This Row],[NOMBRE Y APELLIDO]],TBLFECHAS[NOMBRE Y APELLIDO],TBLFECHAS[HASTA]),"")</f>
        <v/>
      </c>
      <c r="M785" s="58">
        <v>22050</v>
      </c>
      <c r="N785" s="59">
        <v>0</v>
      </c>
      <c r="O785" s="59">
        <v>670.32</v>
      </c>
      <c r="P785" s="59">
        <v>632.84</v>
      </c>
      <c r="Q785" s="59">
        <f>Tabla20[[#This Row],[sbruto]]-SUM(Tabla20[[#This Row],[ISR]:[AFP]])-Tabla20[[#This Row],[sneto]]</f>
        <v>13983.52</v>
      </c>
      <c r="R785" s="59">
        <v>6763.32</v>
      </c>
      <c r="S785" s="45" t="str">
        <f>_xlfn.XLOOKUP(Tabla20[[#This Row],[cedula]],TMODELO[Numero Documento],TMODELO[gen])</f>
        <v>M</v>
      </c>
      <c r="T785" s="49" t="str">
        <f>_xlfn.XLOOKUP(Tabla20[[#This Row],[cedula]],TMODELO[Numero Documento],TMODELO[Lugar Funciones Codigo])</f>
        <v>01.83.03.04</v>
      </c>
    </row>
    <row r="786" spans="1:20">
      <c r="A786" s="57" t="s">
        <v>3113</v>
      </c>
      <c r="B786" s="57" t="s">
        <v>3145</v>
      </c>
      <c r="C786" s="57" t="s">
        <v>3158</v>
      </c>
      <c r="D786" s="57" t="s">
        <v>1501</v>
      </c>
      <c r="E786" s="57" t="str">
        <f>_xlfn.XLOOKUP(Tabla20[[#This Row],[cedula]],TMODELO[Numero Documento],TMODELO[Empleado])</f>
        <v>PROVIDENCIA ANTONIA BRACHE ROSARIO</v>
      </c>
      <c r="F786" s="57" t="s">
        <v>541</v>
      </c>
      <c r="G786" s="57" t="str">
        <f>_xlfn.XLOOKUP(Tabla20[[#This Row],[cedula]],TMODELO[Numero Documento],TMODELO[Lugar Funciones])</f>
        <v>DIRECCION GENERAL DE MUSEOS</v>
      </c>
      <c r="H786" s="57" t="str">
        <f>_xlfn.XLOOKUP(Tabla20[[#This Row],[cedula]],TCARRERA[CEDULA],TCARRERA[CATEGORIA DEL SERVIDOR],"")</f>
        <v>CARRERA ADMINISTRATIVA</v>
      </c>
      <c r="I786" s="65"/>
      <c r="J786" s="41" t="str">
        <f>IF(Tabla20[[#This Row],[CARRERA]]&lt;&gt;"",Tabla20[[#This Row],[CARRERA]],IF(Tabla20[[#This Row],[Columna1]]&lt;&gt;"",Tabla20[[#This Row],[Columna1]],""))</f>
        <v>CARRERA ADMINISTRATIVA</v>
      </c>
      <c r="K786" s="55" t="str">
        <f>IF(Tabla20[[#This Row],[TIPO]]="Temporales",_xlfn.XLOOKUP(Tabla20[[#This Row],[NOMBRE Y APELLIDO]],TBLFECHAS[NOMBRE Y APELLIDO],TBLFECHAS[DESDE]),"")</f>
        <v/>
      </c>
      <c r="L786" s="55" t="str">
        <f>IF(Tabla20[[#This Row],[TIPO]]="Temporales",_xlfn.XLOOKUP(Tabla20[[#This Row],[NOMBRE Y APELLIDO]],TBLFECHAS[NOMBRE Y APELLIDO],TBLFECHAS[HASTA]),"")</f>
        <v/>
      </c>
      <c r="M786" s="58">
        <v>22000</v>
      </c>
      <c r="N786" s="63">
        <v>0</v>
      </c>
      <c r="O786" s="59">
        <v>668.8</v>
      </c>
      <c r="P786" s="59">
        <v>631.4</v>
      </c>
      <c r="Q786" s="59">
        <f>Tabla20[[#This Row],[sbruto]]-SUM(Tabla20[[#This Row],[ISR]:[AFP]])-Tabla20[[#This Row],[sneto]]</f>
        <v>75</v>
      </c>
      <c r="R786" s="59">
        <v>20624.8</v>
      </c>
      <c r="S786" s="45" t="str">
        <f>_xlfn.XLOOKUP(Tabla20[[#This Row],[cedula]],TMODELO[Numero Documento],TMODELO[gen])</f>
        <v>F</v>
      </c>
      <c r="T786" s="49" t="str">
        <f>_xlfn.XLOOKUP(Tabla20[[#This Row],[cedula]],TMODELO[Numero Documento],TMODELO[Lugar Funciones Codigo])</f>
        <v>01.83.03.04</v>
      </c>
    </row>
    <row r="787" spans="1:20">
      <c r="A787" s="57" t="s">
        <v>3113</v>
      </c>
      <c r="B787" s="57" t="s">
        <v>3145</v>
      </c>
      <c r="C787" s="57" t="s">
        <v>3158</v>
      </c>
      <c r="D787" s="57" t="s">
        <v>1488</v>
      </c>
      <c r="E787" s="57" t="str">
        <f>_xlfn.XLOOKUP(Tabla20[[#This Row],[cedula]],TMODELO[Numero Documento],TMODELO[Empleado])</f>
        <v>MIGUEL ANTONIO HERNANDEZ</v>
      </c>
      <c r="F787" s="57" t="s">
        <v>15</v>
      </c>
      <c r="G787" s="57" t="str">
        <f>_xlfn.XLOOKUP(Tabla20[[#This Row],[cedula]],TMODELO[Numero Documento],TMODELO[Lugar Funciones])</f>
        <v>DIRECCION GENERAL DE MUSEOS</v>
      </c>
      <c r="H787" s="57" t="str">
        <f>_xlfn.XLOOKUP(Tabla20[[#This Row],[cedula]],TCARRERA[CEDULA],TCARRERA[CATEGORIA DEL SERVIDOR],"")</f>
        <v>CARRERA ADMINISTRATIVA</v>
      </c>
      <c r="I787" s="65"/>
      <c r="J787" s="50" t="str">
        <f>IF(Tabla20[[#This Row],[CARRERA]]&lt;&gt;"",Tabla20[[#This Row],[CARRERA]],IF(Tabla20[[#This Row],[Columna1]]&lt;&gt;"",Tabla20[[#This Row],[Columna1]],""))</f>
        <v>CARRERA ADMINISTRATIVA</v>
      </c>
      <c r="K787" s="54" t="str">
        <f>IF(Tabla20[[#This Row],[TIPO]]="Temporales",_xlfn.XLOOKUP(Tabla20[[#This Row],[NOMBRE Y APELLIDO]],TBLFECHAS[NOMBRE Y APELLIDO],TBLFECHAS[DESDE]),"")</f>
        <v/>
      </c>
      <c r="L787" s="54" t="str">
        <f>IF(Tabla20[[#This Row],[TIPO]]="Temporales",_xlfn.XLOOKUP(Tabla20[[#This Row],[NOMBRE Y APELLIDO]],TBLFECHAS[NOMBRE Y APELLIDO],TBLFECHAS[HASTA]),"")</f>
        <v/>
      </c>
      <c r="M787" s="58">
        <v>22000</v>
      </c>
      <c r="N787" s="60">
        <v>0</v>
      </c>
      <c r="O787" s="59">
        <v>668.8</v>
      </c>
      <c r="P787" s="59">
        <v>631.4</v>
      </c>
      <c r="Q787" s="59">
        <f>Tabla20[[#This Row],[sbruto]]-SUM(Tabla20[[#This Row],[ISR]:[AFP]])-Tabla20[[#This Row],[sneto]]</f>
        <v>2506.119999999999</v>
      </c>
      <c r="R787" s="59">
        <v>18193.68</v>
      </c>
      <c r="S787" s="45" t="str">
        <f>_xlfn.XLOOKUP(Tabla20[[#This Row],[cedula]],TMODELO[Numero Documento],TMODELO[gen])</f>
        <v>M</v>
      </c>
      <c r="T787" s="49" t="str">
        <f>_xlfn.XLOOKUP(Tabla20[[#This Row],[cedula]],TMODELO[Numero Documento],TMODELO[Lugar Funciones Codigo])</f>
        <v>01.83.03.04</v>
      </c>
    </row>
    <row r="788" spans="1:20">
      <c r="A788" s="57" t="s">
        <v>3113</v>
      </c>
      <c r="B788" s="57" t="s">
        <v>3145</v>
      </c>
      <c r="C788" s="57" t="s">
        <v>3158</v>
      </c>
      <c r="D788" s="57" t="s">
        <v>2389</v>
      </c>
      <c r="E788" s="57" t="str">
        <f>_xlfn.XLOOKUP(Tabla20[[#This Row],[cedula]],TMODELO[Numero Documento],TMODELO[Empleado])</f>
        <v>EVELYN ENCARNACION ESQUEA</v>
      </c>
      <c r="F788" s="57" t="s">
        <v>84</v>
      </c>
      <c r="G788" s="57" t="str">
        <f>_xlfn.XLOOKUP(Tabla20[[#This Row],[cedula]],TMODELO[Numero Documento],TMODELO[Lugar Funciones])</f>
        <v>DIRECCION GENERAL DE MUSEOS</v>
      </c>
      <c r="H788" s="57" t="str">
        <f>_xlfn.XLOOKUP(Tabla20[[#This Row],[cedula]],TCARRERA[CEDULA],TCARRERA[CATEGORIA DEL SERVIDOR],"")</f>
        <v/>
      </c>
      <c r="I788" s="65"/>
      <c r="J788" s="41" t="str">
        <f>IF(Tabla20[[#This Row],[CARRERA]]&lt;&gt;"",Tabla20[[#This Row],[CARRERA]],IF(Tabla20[[#This Row],[Columna1]]&lt;&gt;"",Tabla20[[#This Row],[Columna1]],""))</f>
        <v/>
      </c>
      <c r="K788" s="55" t="str">
        <f>IF(Tabla20[[#This Row],[TIPO]]="Temporales",_xlfn.XLOOKUP(Tabla20[[#This Row],[NOMBRE Y APELLIDO]],TBLFECHAS[NOMBRE Y APELLIDO],TBLFECHAS[DESDE]),"")</f>
        <v/>
      </c>
      <c r="L788" s="55" t="str">
        <f>IF(Tabla20[[#This Row],[TIPO]]="Temporales",_xlfn.XLOOKUP(Tabla20[[#This Row],[NOMBRE Y APELLIDO]],TBLFECHAS[NOMBRE Y APELLIDO],TBLFECHAS[HASTA]),"")</f>
        <v/>
      </c>
      <c r="M788" s="58">
        <v>22000</v>
      </c>
      <c r="N788" s="60">
        <v>0</v>
      </c>
      <c r="O788" s="59">
        <v>668.8</v>
      </c>
      <c r="P788" s="59">
        <v>631.4</v>
      </c>
      <c r="Q788" s="59">
        <f>Tabla20[[#This Row],[sbruto]]-SUM(Tabla20[[#This Row],[ISR]:[AFP]])-Tabla20[[#This Row],[sneto]]</f>
        <v>375</v>
      </c>
      <c r="R788" s="59">
        <v>20324.8</v>
      </c>
      <c r="S788" s="45" t="str">
        <f>_xlfn.XLOOKUP(Tabla20[[#This Row],[cedula]],TMODELO[Numero Documento],TMODELO[gen])</f>
        <v>F</v>
      </c>
      <c r="T788" s="49" t="str">
        <f>_xlfn.XLOOKUP(Tabla20[[#This Row],[cedula]],TMODELO[Numero Documento],TMODELO[Lugar Funciones Codigo])</f>
        <v>01.83.03.04</v>
      </c>
    </row>
    <row r="789" spans="1:20">
      <c r="A789" s="57" t="s">
        <v>3113</v>
      </c>
      <c r="B789" s="57" t="s">
        <v>3145</v>
      </c>
      <c r="C789" s="57" t="s">
        <v>3158</v>
      </c>
      <c r="D789" s="57" t="s">
        <v>1431</v>
      </c>
      <c r="E789" s="57" t="str">
        <f>_xlfn.XLOOKUP(Tabla20[[#This Row],[cedula]],TMODELO[Numero Documento],TMODELO[Empleado])</f>
        <v>DELSI ALTAGRACIA BELLIARD LUGO DE GARCIA</v>
      </c>
      <c r="F789" s="57" t="s">
        <v>402</v>
      </c>
      <c r="G789" s="57" t="str">
        <f>_xlfn.XLOOKUP(Tabla20[[#This Row],[cedula]],TMODELO[Numero Documento],TMODELO[Lugar Funciones])</f>
        <v>DIRECCION GENERAL DE MUSEOS</v>
      </c>
      <c r="H789" s="57" t="str">
        <f>_xlfn.XLOOKUP(Tabla20[[#This Row],[cedula]],TCARRERA[CEDULA],TCARRERA[CATEGORIA DEL SERVIDOR],"")</f>
        <v>CARRERA ADMINISTRATIVA</v>
      </c>
      <c r="I789" s="65"/>
      <c r="J789" s="41" t="str">
        <f>IF(Tabla20[[#This Row],[CARRERA]]&lt;&gt;"",Tabla20[[#This Row],[CARRERA]],IF(Tabla20[[#This Row],[Columna1]]&lt;&gt;"",Tabla20[[#This Row],[Columna1]],""))</f>
        <v>CARRERA ADMINISTRATIVA</v>
      </c>
      <c r="K789" s="55" t="str">
        <f>IF(Tabla20[[#This Row],[TIPO]]="Temporales",_xlfn.XLOOKUP(Tabla20[[#This Row],[NOMBRE Y APELLIDO]],TBLFECHAS[NOMBRE Y APELLIDO],TBLFECHAS[DESDE]),"")</f>
        <v/>
      </c>
      <c r="L789" s="55" t="str">
        <f>IF(Tabla20[[#This Row],[TIPO]]="Temporales",_xlfn.XLOOKUP(Tabla20[[#This Row],[NOMBRE Y APELLIDO]],TBLFECHAS[NOMBRE Y APELLIDO],TBLFECHAS[HASTA]),"")</f>
        <v/>
      </c>
      <c r="M789" s="58">
        <v>22000</v>
      </c>
      <c r="N789" s="60">
        <v>0</v>
      </c>
      <c r="O789" s="59">
        <v>668.8</v>
      </c>
      <c r="P789" s="59">
        <v>631.4</v>
      </c>
      <c r="Q789" s="59">
        <f>Tabla20[[#This Row],[sbruto]]-SUM(Tabla20[[#This Row],[ISR]:[AFP]])-Tabla20[[#This Row],[sneto]]</f>
        <v>5215</v>
      </c>
      <c r="R789" s="59">
        <v>15484.8</v>
      </c>
      <c r="S789" s="45" t="str">
        <f>_xlfn.XLOOKUP(Tabla20[[#This Row],[cedula]],TMODELO[Numero Documento],TMODELO[gen])</f>
        <v>F</v>
      </c>
      <c r="T789" s="49" t="str">
        <f>_xlfn.XLOOKUP(Tabla20[[#This Row],[cedula]],TMODELO[Numero Documento],TMODELO[Lugar Funciones Codigo])</f>
        <v>01.83.03.04</v>
      </c>
    </row>
    <row r="790" spans="1:20">
      <c r="A790" s="57" t="s">
        <v>3113</v>
      </c>
      <c r="B790" s="57" t="s">
        <v>3145</v>
      </c>
      <c r="C790" s="57" t="s">
        <v>3158</v>
      </c>
      <c r="D790" s="57" t="s">
        <v>1459</v>
      </c>
      <c r="E790" s="57" t="str">
        <f>_xlfn.XLOOKUP(Tabla20[[#This Row],[cedula]],TMODELO[Numero Documento],TMODELO[Empleado])</f>
        <v>JOSEFINA CUELLO NATALIO</v>
      </c>
      <c r="F790" s="57" t="s">
        <v>8</v>
      </c>
      <c r="G790" s="57" t="str">
        <f>_xlfn.XLOOKUP(Tabla20[[#This Row],[cedula]],TMODELO[Numero Documento],TMODELO[Lugar Funciones])</f>
        <v>DIRECCION GENERAL DE MUSEOS</v>
      </c>
      <c r="H790" s="57" t="str">
        <f>_xlfn.XLOOKUP(Tabla20[[#This Row],[cedula]],TCARRERA[CEDULA],TCARRERA[CATEGORIA DEL SERVIDOR],"")</f>
        <v>CARRERA ADMINISTRATIVA</v>
      </c>
      <c r="I790" s="65"/>
      <c r="J790" s="41" t="str">
        <f>IF(Tabla20[[#This Row],[CARRERA]]&lt;&gt;"",Tabla20[[#This Row],[CARRERA]],IF(Tabla20[[#This Row],[Columna1]]&lt;&gt;"",Tabla20[[#This Row],[Columna1]],""))</f>
        <v>CARRERA ADMINISTRATIVA</v>
      </c>
      <c r="K790" s="55" t="str">
        <f>IF(Tabla20[[#This Row],[TIPO]]="Temporales",_xlfn.XLOOKUP(Tabla20[[#This Row],[NOMBRE Y APELLIDO]],TBLFECHAS[NOMBRE Y APELLIDO],TBLFECHAS[DESDE]),"")</f>
        <v/>
      </c>
      <c r="L790" s="55" t="str">
        <f>IF(Tabla20[[#This Row],[TIPO]]="Temporales",_xlfn.XLOOKUP(Tabla20[[#This Row],[NOMBRE Y APELLIDO]],TBLFECHAS[NOMBRE Y APELLIDO],TBLFECHAS[HASTA]),"")</f>
        <v/>
      </c>
      <c r="M790" s="58">
        <v>22000</v>
      </c>
      <c r="N790" s="61">
        <v>0</v>
      </c>
      <c r="O790" s="59">
        <v>668.8</v>
      </c>
      <c r="P790" s="59">
        <v>631.4</v>
      </c>
      <c r="Q790" s="59">
        <f>Tabla20[[#This Row],[sbruto]]-SUM(Tabla20[[#This Row],[ISR]:[AFP]])-Tabla20[[#This Row],[sneto]]</f>
        <v>15901.91</v>
      </c>
      <c r="R790" s="59">
        <v>4797.8900000000003</v>
      </c>
      <c r="S790" s="45" t="str">
        <f>_xlfn.XLOOKUP(Tabla20[[#This Row],[cedula]],TMODELO[Numero Documento],TMODELO[gen])</f>
        <v>F</v>
      </c>
      <c r="T790" s="49" t="str">
        <f>_xlfn.XLOOKUP(Tabla20[[#This Row],[cedula]],TMODELO[Numero Documento],TMODELO[Lugar Funciones Codigo])</f>
        <v>01.83.03.04</v>
      </c>
    </row>
    <row r="791" spans="1:20">
      <c r="A791" s="57" t="s">
        <v>3113</v>
      </c>
      <c r="B791" s="57" t="s">
        <v>3145</v>
      </c>
      <c r="C791" s="57" t="s">
        <v>3158</v>
      </c>
      <c r="D791" s="57" t="s">
        <v>2485</v>
      </c>
      <c r="E791" s="57" t="str">
        <f>_xlfn.XLOOKUP(Tabla20[[#This Row],[cedula]],TMODELO[Numero Documento],TMODELO[Empleado])</f>
        <v>MARIA MAGDALENA PATIÑO DE LOS SANTOS</v>
      </c>
      <c r="F791" s="57" t="s">
        <v>1975</v>
      </c>
      <c r="G791" s="57" t="str">
        <f>_xlfn.XLOOKUP(Tabla20[[#This Row],[cedula]],TMODELO[Numero Documento],TMODELO[Lugar Funciones])</f>
        <v>DIRECCION GENERAL DE MUSEOS</v>
      </c>
      <c r="H791" s="57" t="str">
        <f>_xlfn.XLOOKUP(Tabla20[[#This Row],[cedula]],TCARRERA[CEDULA],TCARRERA[CATEGORIA DEL SERVIDOR],"")</f>
        <v/>
      </c>
      <c r="I791" s="65"/>
      <c r="J791" s="41" t="str">
        <f>IF(Tabla20[[#This Row],[CARRERA]]&lt;&gt;"",Tabla20[[#This Row],[CARRERA]],IF(Tabla20[[#This Row],[Columna1]]&lt;&gt;"",Tabla20[[#This Row],[Columna1]],""))</f>
        <v/>
      </c>
      <c r="K791" s="55" t="str">
        <f>IF(Tabla20[[#This Row],[TIPO]]="Temporales",_xlfn.XLOOKUP(Tabla20[[#This Row],[NOMBRE Y APELLIDO]],TBLFECHAS[NOMBRE Y APELLIDO],TBLFECHAS[DESDE]),"")</f>
        <v/>
      </c>
      <c r="L791" s="55" t="str">
        <f>IF(Tabla20[[#This Row],[TIPO]]="Temporales",_xlfn.XLOOKUP(Tabla20[[#This Row],[NOMBRE Y APELLIDO]],TBLFECHAS[NOMBRE Y APELLIDO],TBLFECHAS[HASTA]),"")</f>
        <v/>
      </c>
      <c r="M791" s="58">
        <v>22000</v>
      </c>
      <c r="N791" s="60">
        <v>0</v>
      </c>
      <c r="O791" s="59">
        <v>668.8</v>
      </c>
      <c r="P791" s="59">
        <v>631.4</v>
      </c>
      <c r="Q791" s="59">
        <f>Tabla20[[#This Row],[sbruto]]-SUM(Tabla20[[#This Row],[ISR]:[AFP]])-Tabla20[[#This Row],[sneto]]</f>
        <v>25</v>
      </c>
      <c r="R791" s="59">
        <v>20674.8</v>
      </c>
      <c r="S791" s="45" t="str">
        <f>_xlfn.XLOOKUP(Tabla20[[#This Row],[cedula]],TMODELO[Numero Documento],TMODELO[gen])</f>
        <v>F</v>
      </c>
      <c r="T791" s="49" t="str">
        <f>_xlfn.XLOOKUP(Tabla20[[#This Row],[cedula]],TMODELO[Numero Documento],TMODELO[Lugar Funciones Codigo])</f>
        <v>01.83.03.04</v>
      </c>
    </row>
    <row r="792" spans="1:20">
      <c r="A792" s="57" t="s">
        <v>3113</v>
      </c>
      <c r="B792" s="57" t="s">
        <v>3145</v>
      </c>
      <c r="C792" s="57" t="s">
        <v>3158</v>
      </c>
      <c r="D792" s="57" t="s">
        <v>1494</v>
      </c>
      <c r="E792" s="57" t="str">
        <f>_xlfn.XLOOKUP(Tabla20[[#This Row],[cedula]],TMODELO[Numero Documento],TMODELO[Empleado])</f>
        <v>NIURKA MERCEDES MADERA FLORES</v>
      </c>
      <c r="F792" s="57" t="s">
        <v>55</v>
      </c>
      <c r="G792" s="57" t="str">
        <f>_xlfn.XLOOKUP(Tabla20[[#This Row],[cedula]],TMODELO[Numero Documento],TMODELO[Lugar Funciones])</f>
        <v>DIRECCION GENERAL DE MUSEOS</v>
      </c>
      <c r="H792" s="57" t="str">
        <f>_xlfn.XLOOKUP(Tabla20[[#This Row],[cedula]],TCARRERA[CEDULA],TCARRERA[CATEGORIA DEL SERVIDOR],"")</f>
        <v>CARRERA ADMINISTRATIVA</v>
      </c>
      <c r="I792" s="65"/>
      <c r="J792" s="41" t="str">
        <f>IF(Tabla20[[#This Row],[CARRERA]]&lt;&gt;"",Tabla20[[#This Row],[CARRERA]],IF(Tabla20[[#This Row],[Columna1]]&lt;&gt;"",Tabla20[[#This Row],[Columna1]],""))</f>
        <v>CARRERA ADMINISTRATIVA</v>
      </c>
      <c r="K792" s="55" t="str">
        <f>IF(Tabla20[[#This Row],[TIPO]]="Temporales",_xlfn.XLOOKUP(Tabla20[[#This Row],[NOMBRE Y APELLIDO]],TBLFECHAS[NOMBRE Y APELLIDO],TBLFECHAS[DESDE]),"")</f>
        <v/>
      </c>
      <c r="L792" s="55" t="str">
        <f>IF(Tabla20[[#This Row],[TIPO]]="Temporales",_xlfn.XLOOKUP(Tabla20[[#This Row],[NOMBRE Y APELLIDO]],TBLFECHAS[NOMBRE Y APELLIDO],TBLFECHAS[HASTA]),"")</f>
        <v/>
      </c>
      <c r="M792" s="58">
        <v>22000</v>
      </c>
      <c r="N792" s="61">
        <v>0</v>
      </c>
      <c r="O792" s="59">
        <v>668.8</v>
      </c>
      <c r="P792" s="59">
        <v>631.4</v>
      </c>
      <c r="Q792" s="59">
        <f>Tabla20[[#This Row],[sbruto]]-SUM(Tabla20[[#This Row],[ISR]:[AFP]])-Tabla20[[#This Row],[sneto]]</f>
        <v>16979.73</v>
      </c>
      <c r="R792" s="59">
        <v>3720.07</v>
      </c>
      <c r="S792" s="45" t="str">
        <f>_xlfn.XLOOKUP(Tabla20[[#This Row],[cedula]],TMODELO[Numero Documento],TMODELO[gen])</f>
        <v>F</v>
      </c>
      <c r="T792" s="49" t="str">
        <f>_xlfn.XLOOKUP(Tabla20[[#This Row],[cedula]],TMODELO[Numero Documento],TMODELO[Lugar Funciones Codigo])</f>
        <v>01.83.03.04</v>
      </c>
    </row>
    <row r="793" spans="1:20">
      <c r="A793" s="57" t="s">
        <v>3113</v>
      </c>
      <c r="B793" s="57" t="s">
        <v>3145</v>
      </c>
      <c r="C793" s="57" t="s">
        <v>3158</v>
      </c>
      <c r="D793" s="57" t="s">
        <v>2413</v>
      </c>
      <c r="E793" s="57" t="str">
        <f>_xlfn.XLOOKUP(Tabla20[[#This Row],[cedula]],TMODELO[Numero Documento],TMODELO[Empleado])</f>
        <v>IRENE MATEO CASTILLO</v>
      </c>
      <c r="F793" s="57" t="s">
        <v>448</v>
      </c>
      <c r="G793" s="57" t="str">
        <f>_xlfn.XLOOKUP(Tabla20[[#This Row],[cedula]],TMODELO[Numero Documento],TMODELO[Lugar Funciones])</f>
        <v>DIRECCION GENERAL DE MUSEOS</v>
      </c>
      <c r="H793" s="57" t="str">
        <f>_xlfn.XLOOKUP(Tabla20[[#This Row],[cedula]],TCARRERA[CEDULA],TCARRERA[CATEGORIA DEL SERVIDOR],"")</f>
        <v/>
      </c>
      <c r="I793" s="65"/>
      <c r="J793" s="41" t="str">
        <f>IF(Tabla20[[#This Row],[CARRERA]]&lt;&gt;"",Tabla20[[#This Row],[CARRERA]],IF(Tabla20[[#This Row],[Columna1]]&lt;&gt;"",Tabla20[[#This Row],[Columna1]],""))</f>
        <v/>
      </c>
      <c r="K793" s="55" t="str">
        <f>IF(Tabla20[[#This Row],[TIPO]]="Temporales",_xlfn.XLOOKUP(Tabla20[[#This Row],[NOMBRE Y APELLIDO]],TBLFECHAS[NOMBRE Y APELLIDO],TBLFECHAS[DESDE]),"")</f>
        <v/>
      </c>
      <c r="L793" s="55" t="str">
        <f>IF(Tabla20[[#This Row],[TIPO]]="Temporales",_xlfn.XLOOKUP(Tabla20[[#This Row],[NOMBRE Y APELLIDO]],TBLFECHAS[NOMBRE Y APELLIDO],TBLFECHAS[HASTA]),"")</f>
        <v/>
      </c>
      <c r="M793" s="58">
        <v>22000</v>
      </c>
      <c r="N793" s="63">
        <v>0</v>
      </c>
      <c r="O793" s="59">
        <v>668.8</v>
      </c>
      <c r="P793" s="59">
        <v>631.4</v>
      </c>
      <c r="Q793" s="59">
        <f>Tabla20[[#This Row],[sbruto]]-SUM(Tabla20[[#This Row],[ISR]:[AFP]])-Tabla20[[#This Row],[sneto]]</f>
        <v>831</v>
      </c>
      <c r="R793" s="59">
        <v>19868.8</v>
      </c>
      <c r="S793" s="48" t="str">
        <f>_xlfn.XLOOKUP(Tabla20[[#This Row],[cedula]],TMODELO[Numero Documento],TMODELO[gen])</f>
        <v>F</v>
      </c>
      <c r="T793" s="49" t="str">
        <f>_xlfn.XLOOKUP(Tabla20[[#This Row],[cedula]],TMODELO[Numero Documento],TMODELO[Lugar Funciones Codigo])</f>
        <v>01.83.03.04</v>
      </c>
    </row>
    <row r="794" spans="1:20">
      <c r="A794" s="57" t="s">
        <v>3113</v>
      </c>
      <c r="B794" s="57" t="s">
        <v>3145</v>
      </c>
      <c r="C794" s="57" t="s">
        <v>3158</v>
      </c>
      <c r="D794" s="57" t="s">
        <v>1486</v>
      </c>
      <c r="E794" s="57" t="str">
        <f>_xlfn.XLOOKUP(Tabla20[[#This Row],[cedula]],TMODELO[Numero Documento],TMODELO[Empleado])</f>
        <v>MERCEDES JUDITH PEREZ PEREZ</v>
      </c>
      <c r="F794" s="57" t="s">
        <v>525</v>
      </c>
      <c r="G794" s="57" t="str">
        <f>_xlfn.XLOOKUP(Tabla20[[#This Row],[cedula]],TMODELO[Numero Documento],TMODELO[Lugar Funciones])</f>
        <v>DIRECCION GENERAL DE MUSEOS</v>
      </c>
      <c r="H794" s="57" t="str">
        <f>_xlfn.XLOOKUP(Tabla20[[#This Row],[cedula]],TCARRERA[CEDULA],TCARRERA[CATEGORIA DEL SERVIDOR],"")</f>
        <v>CARRERA ADMINISTRATIVA</v>
      </c>
      <c r="I794" s="65"/>
      <c r="J794" s="41" t="str">
        <f>IF(Tabla20[[#This Row],[CARRERA]]&lt;&gt;"",Tabla20[[#This Row],[CARRERA]],IF(Tabla20[[#This Row],[Columna1]]&lt;&gt;"",Tabla20[[#This Row],[Columna1]],""))</f>
        <v>CARRERA ADMINISTRATIVA</v>
      </c>
      <c r="K794" s="55" t="str">
        <f>IF(Tabla20[[#This Row],[TIPO]]="Temporales",_xlfn.XLOOKUP(Tabla20[[#This Row],[NOMBRE Y APELLIDO]],TBLFECHAS[NOMBRE Y APELLIDO],TBLFECHAS[DESDE]),"")</f>
        <v/>
      </c>
      <c r="L794" s="55" t="str">
        <f>IF(Tabla20[[#This Row],[TIPO]]="Temporales",_xlfn.XLOOKUP(Tabla20[[#This Row],[NOMBRE Y APELLIDO]],TBLFECHAS[NOMBRE Y APELLIDO],TBLFECHAS[HASTA]),"")</f>
        <v/>
      </c>
      <c r="M794" s="58">
        <v>22000</v>
      </c>
      <c r="N794" s="63">
        <v>0</v>
      </c>
      <c r="O794" s="59">
        <v>668.8</v>
      </c>
      <c r="P794" s="59">
        <v>631.4</v>
      </c>
      <c r="Q794" s="59">
        <f>Tabla20[[#This Row],[sbruto]]-SUM(Tabla20[[#This Row],[ISR]:[AFP]])-Tabla20[[#This Row],[sneto]]</f>
        <v>4402.1499999999996</v>
      </c>
      <c r="R794" s="59">
        <v>16297.65</v>
      </c>
      <c r="S794" s="45" t="str">
        <f>_xlfn.XLOOKUP(Tabla20[[#This Row],[cedula]],TMODELO[Numero Documento],TMODELO[gen])</f>
        <v>F</v>
      </c>
      <c r="T794" s="49" t="str">
        <f>_xlfn.XLOOKUP(Tabla20[[#This Row],[cedula]],TMODELO[Numero Documento],TMODELO[Lugar Funciones Codigo])</f>
        <v>01.83.03.04</v>
      </c>
    </row>
    <row r="795" spans="1:20">
      <c r="A795" s="57" t="s">
        <v>3113</v>
      </c>
      <c r="B795" s="57" t="s">
        <v>3145</v>
      </c>
      <c r="C795" s="57" t="s">
        <v>3158</v>
      </c>
      <c r="D795" s="57" t="s">
        <v>2573</v>
      </c>
      <c r="E795" s="57" t="str">
        <f>_xlfn.XLOOKUP(Tabla20[[#This Row],[cedula]],TMODELO[Numero Documento],TMODELO[Empleado])</f>
        <v>YUDYS MERCEDES BILLEGA ALCANTARA</v>
      </c>
      <c r="F795" s="57" t="s">
        <v>214</v>
      </c>
      <c r="G795" s="57" t="str">
        <f>_xlfn.XLOOKUP(Tabla20[[#This Row],[cedula]],TMODELO[Numero Documento],TMODELO[Lugar Funciones])</f>
        <v>DIRECCION GENERAL DE MUSEOS</v>
      </c>
      <c r="H795" s="57" t="str">
        <f>_xlfn.XLOOKUP(Tabla20[[#This Row],[cedula]],TCARRERA[CEDULA],TCARRERA[CATEGORIA DEL SERVIDOR],"")</f>
        <v/>
      </c>
      <c r="I795" s="65"/>
      <c r="J795" s="41" t="str">
        <f>IF(Tabla20[[#This Row],[CARRERA]]&lt;&gt;"",Tabla20[[#This Row],[CARRERA]],IF(Tabla20[[#This Row],[Columna1]]&lt;&gt;"",Tabla20[[#This Row],[Columna1]],""))</f>
        <v/>
      </c>
      <c r="K795" s="55" t="str">
        <f>IF(Tabla20[[#This Row],[TIPO]]="Temporales",_xlfn.XLOOKUP(Tabla20[[#This Row],[NOMBRE Y APELLIDO]],TBLFECHAS[NOMBRE Y APELLIDO],TBLFECHAS[DESDE]),"")</f>
        <v/>
      </c>
      <c r="L795" s="55" t="str">
        <f>IF(Tabla20[[#This Row],[TIPO]]="Temporales",_xlfn.XLOOKUP(Tabla20[[#This Row],[NOMBRE Y APELLIDO]],TBLFECHAS[NOMBRE Y APELLIDO],TBLFECHAS[HASTA]),"")</f>
        <v/>
      </c>
      <c r="M795" s="58">
        <v>22000</v>
      </c>
      <c r="N795" s="63">
        <v>0</v>
      </c>
      <c r="O795" s="59">
        <v>668.8</v>
      </c>
      <c r="P795" s="59">
        <v>631.4</v>
      </c>
      <c r="Q795" s="59">
        <f>Tabla20[[#This Row],[sbruto]]-SUM(Tabla20[[#This Row],[ISR]:[AFP]])-Tabla20[[#This Row],[sneto]]</f>
        <v>1071</v>
      </c>
      <c r="R795" s="59">
        <v>19628.8</v>
      </c>
      <c r="S795" s="45" t="str">
        <f>_xlfn.XLOOKUP(Tabla20[[#This Row],[cedula]],TMODELO[Numero Documento],TMODELO[gen])</f>
        <v>F</v>
      </c>
      <c r="T795" s="49" t="str">
        <f>_xlfn.XLOOKUP(Tabla20[[#This Row],[cedula]],TMODELO[Numero Documento],TMODELO[Lugar Funciones Codigo])</f>
        <v>01.83.03.04</v>
      </c>
    </row>
    <row r="796" spans="1:20">
      <c r="A796" s="57" t="s">
        <v>3113</v>
      </c>
      <c r="B796" s="57" t="s">
        <v>3145</v>
      </c>
      <c r="C796" s="57" t="s">
        <v>3158</v>
      </c>
      <c r="D796" s="57" t="s">
        <v>2429</v>
      </c>
      <c r="E796" s="57" t="str">
        <f>_xlfn.XLOOKUP(Tabla20[[#This Row],[cedula]],TMODELO[Numero Documento],TMODELO[Empleado])</f>
        <v>JOSE ANTONIO JACOBO SANCHEZ</v>
      </c>
      <c r="F796" s="57" t="s">
        <v>77</v>
      </c>
      <c r="G796" s="57" t="str">
        <f>_xlfn.XLOOKUP(Tabla20[[#This Row],[cedula]],TMODELO[Numero Documento],TMODELO[Lugar Funciones])</f>
        <v>DIRECCION GENERAL DE MUSEOS</v>
      </c>
      <c r="H796" s="57" t="str">
        <f>_xlfn.XLOOKUP(Tabla20[[#This Row],[cedula]],TCARRERA[CEDULA],TCARRERA[CATEGORIA DEL SERVIDOR],"")</f>
        <v/>
      </c>
      <c r="I796" s="65"/>
      <c r="J796" s="41" t="str">
        <f>IF(Tabla20[[#This Row],[CARRERA]]&lt;&gt;"",Tabla20[[#This Row],[CARRERA]],IF(Tabla20[[#This Row],[Columna1]]&lt;&gt;"",Tabla20[[#This Row],[Columna1]],""))</f>
        <v/>
      </c>
      <c r="K796" s="55" t="str">
        <f>IF(Tabla20[[#This Row],[TIPO]]="Temporales",_xlfn.XLOOKUP(Tabla20[[#This Row],[NOMBRE Y APELLIDO]],TBLFECHAS[NOMBRE Y APELLIDO],TBLFECHAS[DESDE]),"")</f>
        <v/>
      </c>
      <c r="L796" s="55" t="str">
        <f>IF(Tabla20[[#This Row],[TIPO]]="Temporales",_xlfn.XLOOKUP(Tabla20[[#This Row],[NOMBRE Y APELLIDO]],TBLFECHAS[NOMBRE Y APELLIDO],TBLFECHAS[HASTA]),"")</f>
        <v/>
      </c>
      <c r="M796" s="58">
        <v>22000</v>
      </c>
      <c r="N796" s="63">
        <v>0</v>
      </c>
      <c r="O796" s="59">
        <v>668.8</v>
      </c>
      <c r="P796" s="59">
        <v>631.4</v>
      </c>
      <c r="Q796" s="59">
        <f>Tabla20[[#This Row],[sbruto]]-SUM(Tabla20[[#This Row],[ISR]:[AFP]])-Tabla20[[#This Row],[sneto]]</f>
        <v>3625.239999999998</v>
      </c>
      <c r="R796" s="59">
        <v>17074.560000000001</v>
      </c>
      <c r="S796" s="45" t="str">
        <f>_xlfn.XLOOKUP(Tabla20[[#This Row],[cedula]],TMODELO[Numero Documento],TMODELO[gen])</f>
        <v>M</v>
      </c>
      <c r="T796" s="49" t="str">
        <f>_xlfn.XLOOKUP(Tabla20[[#This Row],[cedula]],TMODELO[Numero Documento],TMODELO[Lugar Funciones Codigo])</f>
        <v>01.83.03.04</v>
      </c>
    </row>
    <row r="797" spans="1:20">
      <c r="A797" s="57" t="s">
        <v>3113</v>
      </c>
      <c r="B797" s="57" t="s">
        <v>3145</v>
      </c>
      <c r="C797" s="57" t="s">
        <v>3158</v>
      </c>
      <c r="D797" s="57" t="s">
        <v>2330</v>
      </c>
      <c r="E797" s="57" t="str">
        <f>_xlfn.XLOOKUP(Tabla20[[#This Row],[cedula]],TMODELO[Numero Documento],TMODELO[Empleado])</f>
        <v>ANA ANDREINA PEREZ FELIZ</v>
      </c>
      <c r="F797" s="57" t="s">
        <v>214</v>
      </c>
      <c r="G797" s="57" t="str">
        <f>_xlfn.XLOOKUP(Tabla20[[#This Row],[cedula]],TMODELO[Numero Documento],TMODELO[Lugar Funciones])</f>
        <v>DIRECCION GENERAL DE MUSEOS</v>
      </c>
      <c r="H797" s="57" t="str">
        <f>_xlfn.XLOOKUP(Tabla20[[#This Row],[cedula]],TCARRERA[CEDULA],TCARRERA[CATEGORIA DEL SERVIDOR],"")</f>
        <v/>
      </c>
      <c r="I797" s="65"/>
      <c r="J797" s="41" t="str">
        <f>IF(Tabla20[[#This Row],[CARRERA]]&lt;&gt;"",Tabla20[[#This Row],[CARRERA]],IF(Tabla20[[#This Row],[Columna1]]&lt;&gt;"",Tabla20[[#This Row],[Columna1]],""))</f>
        <v/>
      </c>
      <c r="K797" s="55" t="str">
        <f>IF(Tabla20[[#This Row],[TIPO]]="Temporales",_xlfn.XLOOKUP(Tabla20[[#This Row],[NOMBRE Y APELLIDO]],TBLFECHAS[NOMBRE Y APELLIDO],TBLFECHAS[DESDE]),"")</f>
        <v/>
      </c>
      <c r="L797" s="55" t="str">
        <f>IF(Tabla20[[#This Row],[TIPO]]="Temporales",_xlfn.XLOOKUP(Tabla20[[#This Row],[NOMBRE Y APELLIDO]],TBLFECHAS[NOMBRE Y APELLIDO],TBLFECHAS[HASTA]),"")</f>
        <v/>
      </c>
      <c r="M797" s="58">
        <v>22000</v>
      </c>
      <c r="N797" s="60">
        <v>0</v>
      </c>
      <c r="O797" s="59">
        <v>668.8</v>
      </c>
      <c r="P797" s="59">
        <v>631.4</v>
      </c>
      <c r="Q797" s="59">
        <f>Tabla20[[#This Row],[sbruto]]-SUM(Tabla20[[#This Row],[ISR]:[AFP]])-Tabla20[[#This Row],[sneto]]</f>
        <v>6115.6399999999994</v>
      </c>
      <c r="R797" s="59">
        <v>14584.16</v>
      </c>
      <c r="S797" s="45" t="str">
        <f>_xlfn.XLOOKUP(Tabla20[[#This Row],[cedula]],TMODELO[Numero Documento],TMODELO[gen])</f>
        <v>F</v>
      </c>
      <c r="T797" s="49" t="str">
        <f>_xlfn.XLOOKUP(Tabla20[[#This Row],[cedula]],TMODELO[Numero Documento],TMODELO[Lugar Funciones Codigo])</f>
        <v>01.83.03.04</v>
      </c>
    </row>
    <row r="798" spans="1:20">
      <c r="A798" s="57" t="s">
        <v>3113</v>
      </c>
      <c r="B798" s="57" t="s">
        <v>3145</v>
      </c>
      <c r="C798" s="57" t="s">
        <v>3158</v>
      </c>
      <c r="D798" s="57" t="s">
        <v>2361</v>
      </c>
      <c r="E798" s="57" t="str">
        <f>_xlfn.XLOOKUP(Tabla20[[#This Row],[cedula]],TMODELO[Numero Documento],TMODELO[Empleado])</f>
        <v>CINTHIA ALTAGRACIA DIAZ MERCEDES</v>
      </c>
      <c r="F798" s="57" t="s">
        <v>214</v>
      </c>
      <c r="G798" s="57" t="str">
        <f>_xlfn.XLOOKUP(Tabla20[[#This Row],[cedula]],TMODELO[Numero Documento],TMODELO[Lugar Funciones])</f>
        <v>DIRECCION GENERAL DE MUSEOS</v>
      </c>
      <c r="H798" s="57" t="str">
        <f>_xlfn.XLOOKUP(Tabla20[[#This Row],[cedula]],TCARRERA[CEDULA],TCARRERA[CATEGORIA DEL SERVIDOR],"")</f>
        <v/>
      </c>
      <c r="I798" s="65"/>
      <c r="J798" s="41" t="str">
        <f>IF(Tabla20[[#This Row],[CARRERA]]&lt;&gt;"",Tabla20[[#This Row],[CARRERA]],IF(Tabla20[[#This Row],[Columna1]]&lt;&gt;"",Tabla20[[#This Row],[Columna1]],""))</f>
        <v/>
      </c>
      <c r="K798" s="55" t="str">
        <f>IF(Tabla20[[#This Row],[TIPO]]="Temporales",_xlfn.XLOOKUP(Tabla20[[#This Row],[NOMBRE Y APELLIDO]],TBLFECHAS[NOMBRE Y APELLIDO],TBLFECHAS[DESDE]),"")</f>
        <v/>
      </c>
      <c r="L798" s="55" t="str">
        <f>IF(Tabla20[[#This Row],[TIPO]]="Temporales",_xlfn.XLOOKUP(Tabla20[[#This Row],[NOMBRE Y APELLIDO]],TBLFECHAS[NOMBRE Y APELLIDO],TBLFECHAS[HASTA]),"")</f>
        <v/>
      </c>
      <c r="M798" s="58">
        <v>22000</v>
      </c>
      <c r="N798" s="60">
        <v>0</v>
      </c>
      <c r="O798" s="59">
        <v>668.8</v>
      </c>
      <c r="P798" s="59">
        <v>631.4</v>
      </c>
      <c r="Q798" s="59">
        <f>Tabla20[[#This Row],[sbruto]]-SUM(Tabla20[[#This Row],[ISR]:[AFP]])-Tabla20[[#This Row],[sneto]]</f>
        <v>731</v>
      </c>
      <c r="R798" s="59">
        <v>19968.8</v>
      </c>
      <c r="S798" s="45" t="str">
        <f>_xlfn.XLOOKUP(Tabla20[[#This Row],[cedula]],TMODELO[Numero Documento],TMODELO[gen])</f>
        <v>F</v>
      </c>
      <c r="T798" s="49" t="str">
        <f>_xlfn.XLOOKUP(Tabla20[[#This Row],[cedula]],TMODELO[Numero Documento],TMODELO[Lugar Funciones Codigo])</f>
        <v>01.83.03.04</v>
      </c>
    </row>
    <row r="799" spans="1:20">
      <c r="A799" s="57" t="s">
        <v>3113</v>
      </c>
      <c r="B799" s="57" t="s">
        <v>3145</v>
      </c>
      <c r="C799" s="57" t="s">
        <v>3158</v>
      </c>
      <c r="D799" s="57" t="s">
        <v>1433</v>
      </c>
      <c r="E799" s="57" t="str">
        <f>_xlfn.XLOOKUP(Tabla20[[#This Row],[cedula]],TMODELO[Numero Documento],TMODELO[Empleado])</f>
        <v>DIONERIZ GILBERTO SANCHEZ TRINIDAD</v>
      </c>
      <c r="F799" s="57" t="s">
        <v>27</v>
      </c>
      <c r="G799" s="57" t="str">
        <f>_xlfn.XLOOKUP(Tabla20[[#This Row],[cedula]],TMODELO[Numero Documento],TMODELO[Lugar Funciones])</f>
        <v>DIRECCION GENERAL DE MUSEOS</v>
      </c>
      <c r="H799" s="57" t="str">
        <f>_xlfn.XLOOKUP(Tabla20[[#This Row],[cedula]],TCARRERA[CEDULA],TCARRERA[CATEGORIA DEL SERVIDOR],"")</f>
        <v>CARRERA ADMINISTRATIVA</v>
      </c>
      <c r="I799" s="65"/>
      <c r="J799" s="41" t="str">
        <f>IF(Tabla20[[#This Row],[CARRERA]]&lt;&gt;"",Tabla20[[#This Row],[CARRERA]],IF(Tabla20[[#This Row],[Columna1]]&lt;&gt;"",Tabla20[[#This Row],[Columna1]],""))</f>
        <v>CARRERA ADMINISTRATIVA</v>
      </c>
      <c r="K799" s="55" t="str">
        <f>IF(Tabla20[[#This Row],[TIPO]]="Temporales",_xlfn.XLOOKUP(Tabla20[[#This Row],[NOMBRE Y APELLIDO]],TBLFECHAS[NOMBRE Y APELLIDO],TBLFECHAS[DESDE]),"")</f>
        <v/>
      </c>
      <c r="L799" s="55" t="str">
        <f>IF(Tabla20[[#This Row],[TIPO]]="Temporales",_xlfn.XLOOKUP(Tabla20[[#This Row],[NOMBRE Y APELLIDO]],TBLFECHAS[NOMBRE Y APELLIDO],TBLFECHAS[HASTA]),"")</f>
        <v/>
      </c>
      <c r="M799" s="58">
        <v>22000</v>
      </c>
      <c r="N799" s="59">
        <v>0</v>
      </c>
      <c r="O799" s="59">
        <v>668.8</v>
      </c>
      <c r="P799" s="59">
        <v>631.4</v>
      </c>
      <c r="Q799" s="59">
        <f>Tabla20[[#This Row],[sbruto]]-SUM(Tabla20[[#This Row],[ISR]:[AFP]])-Tabla20[[#This Row],[sneto]]</f>
        <v>375</v>
      </c>
      <c r="R799" s="59">
        <v>20324.8</v>
      </c>
      <c r="S799" s="48" t="str">
        <f>_xlfn.XLOOKUP(Tabla20[[#This Row],[cedula]],TMODELO[Numero Documento],TMODELO[gen])</f>
        <v>M</v>
      </c>
      <c r="T799" s="49" t="str">
        <f>_xlfn.XLOOKUP(Tabla20[[#This Row],[cedula]],TMODELO[Numero Documento],TMODELO[Lugar Funciones Codigo])</f>
        <v>01.83.03.04</v>
      </c>
    </row>
    <row r="800" spans="1:20">
      <c r="A800" s="57" t="s">
        <v>3113</v>
      </c>
      <c r="B800" s="57" t="s">
        <v>3145</v>
      </c>
      <c r="C800" s="57" t="s">
        <v>3158</v>
      </c>
      <c r="D800" s="57" t="s">
        <v>2566</v>
      </c>
      <c r="E800" s="57" t="str">
        <f>_xlfn.XLOOKUP(Tabla20[[#This Row],[cedula]],TMODELO[Numero Documento],TMODELO[Empleado])</f>
        <v>JOHAIRO DE JESUS MORILLO PERDOMO</v>
      </c>
      <c r="F800" s="57" t="s">
        <v>214</v>
      </c>
      <c r="G800" s="57" t="str">
        <f>_xlfn.XLOOKUP(Tabla20[[#This Row],[cedula]],TMODELO[Numero Documento],TMODELO[Lugar Funciones])</f>
        <v>DIRECCION GENERAL DE MUSEOS</v>
      </c>
      <c r="H800" s="57" t="str">
        <f>_xlfn.XLOOKUP(Tabla20[[#This Row],[cedula]],TCARRERA[CEDULA],TCARRERA[CATEGORIA DEL SERVIDOR],"")</f>
        <v/>
      </c>
      <c r="I800" s="65"/>
      <c r="J800" s="41" t="str">
        <f>IF(Tabla20[[#This Row],[CARRERA]]&lt;&gt;"",Tabla20[[#This Row],[CARRERA]],IF(Tabla20[[#This Row],[Columna1]]&lt;&gt;"",Tabla20[[#This Row],[Columna1]],""))</f>
        <v/>
      </c>
      <c r="K800" s="55" t="str">
        <f>IF(Tabla20[[#This Row],[TIPO]]="Temporales",_xlfn.XLOOKUP(Tabla20[[#This Row],[NOMBRE Y APELLIDO]],TBLFECHAS[NOMBRE Y APELLIDO],TBLFECHAS[DESDE]),"")</f>
        <v/>
      </c>
      <c r="L800" s="55" t="str">
        <f>IF(Tabla20[[#This Row],[TIPO]]="Temporales",_xlfn.XLOOKUP(Tabla20[[#This Row],[NOMBRE Y APELLIDO]],TBLFECHAS[NOMBRE Y APELLIDO],TBLFECHAS[HASTA]),"")</f>
        <v/>
      </c>
      <c r="M800" s="58">
        <v>22000</v>
      </c>
      <c r="N800" s="63">
        <v>0</v>
      </c>
      <c r="O800" s="59">
        <v>668.8</v>
      </c>
      <c r="P800" s="59">
        <v>631.4</v>
      </c>
      <c r="Q800" s="59">
        <f>Tabla20[[#This Row],[sbruto]]-SUM(Tabla20[[#This Row],[ISR]:[AFP]])-Tabla20[[#This Row],[sneto]]</f>
        <v>25</v>
      </c>
      <c r="R800" s="59">
        <v>20674.8</v>
      </c>
      <c r="S800" s="45" t="str">
        <f>_xlfn.XLOOKUP(Tabla20[[#This Row],[cedula]],TMODELO[Numero Documento],TMODELO[gen])</f>
        <v>M</v>
      </c>
      <c r="T800" s="49" t="str">
        <f>_xlfn.XLOOKUP(Tabla20[[#This Row],[cedula]],TMODELO[Numero Documento],TMODELO[Lugar Funciones Codigo])</f>
        <v>01.83.03.04</v>
      </c>
    </row>
    <row r="801" spans="1:20">
      <c r="A801" s="57" t="s">
        <v>3113</v>
      </c>
      <c r="B801" s="57" t="s">
        <v>3145</v>
      </c>
      <c r="C801" s="57" t="s">
        <v>3158</v>
      </c>
      <c r="D801" s="57" t="s">
        <v>2546</v>
      </c>
      <c r="E801" s="57" t="str">
        <f>_xlfn.XLOOKUP(Tabla20[[#This Row],[cedula]],TMODELO[Numero Documento],TMODELO[Empleado])</f>
        <v>TOMAS FELIZ LORA</v>
      </c>
      <c r="F801" s="57" t="s">
        <v>214</v>
      </c>
      <c r="G801" s="57" t="str">
        <f>_xlfn.XLOOKUP(Tabla20[[#This Row],[cedula]],TMODELO[Numero Documento],TMODELO[Lugar Funciones])</f>
        <v>DIRECCION GENERAL DE MUSEOS</v>
      </c>
      <c r="H801" s="57" t="str">
        <f>_xlfn.XLOOKUP(Tabla20[[#This Row],[cedula]],TCARRERA[CEDULA],TCARRERA[CATEGORIA DEL SERVIDOR],"")</f>
        <v/>
      </c>
      <c r="I801" s="65"/>
      <c r="J801" s="41" t="str">
        <f>IF(Tabla20[[#This Row],[CARRERA]]&lt;&gt;"",Tabla20[[#This Row],[CARRERA]],IF(Tabla20[[#This Row],[Columna1]]&lt;&gt;"",Tabla20[[#This Row],[Columna1]],""))</f>
        <v/>
      </c>
      <c r="K801" s="55" t="str">
        <f>IF(Tabla20[[#This Row],[TIPO]]="Temporales",_xlfn.XLOOKUP(Tabla20[[#This Row],[NOMBRE Y APELLIDO]],TBLFECHAS[NOMBRE Y APELLIDO],TBLFECHAS[DESDE]),"")</f>
        <v/>
      </c>
      <c r="L801" s="55" t="str">
        <f>IF(Tabla20[[#This Row],[TIPO]]="Temporales",_xlfn.XLOOKUP(Tabla20[[#This Row],[NOMBRE Y APELLIDO]],TBLFECHAS[NOMBRE Y APELLIDO],TBLFECHAS[HASTA]),"")</f>
        <v/>
      </c>
      <c r="M801" s="58">
        <v>22000</v>
      </c>
      <c r="N801" s="63">
        <v>0</v>
      </c>
      <c r="O801" s="59">
        <v>668.8</v>
      </c>
      <c r="P801" s="59">
        <v>631.4</v>
      </c>
      <c r="Q801" s="59">
        <f>Tabla20[[#This Row],[sbruto]]-SUM(Tabla20[[#This Row],[ISR]:[AFP]])-Tabla20[[#This Row],[sneto]]</f>
        <v>125</v>
      </c>
      <c r="R801" s="59">
        <v>20574.8</v>
      </c>
      <c r="S801" s="45" t="str">
        <f>_xlfn.XLOOKUP(Tabla20[[#This Row],[cedula]],TMODELO[Numero Documento],TMODELO[gen])</f>
        <v>M</v>
      </c>
      <c r="T801" s="49" t="str">
        <f>_xlfn.XLOOKUP(Tabla20[[#This Row],[cedula]],TMODELO[Numero Documento],TMODELO[Lugar Funciones Codigo])</f>
        <v>01.83.03.04</v>
      </c>
    </row>
    <row r="802" spans="1:20">
      <c r="A802" s="57" t="s">
        <v>3113</v>
      </c>
      <c r="B802" s="57" t="s">
        <v>3145</v>
      </c>
      <c r="C802" s="57" t="s">
        <v>3158</v>
      </c>
      <c r="D802" s="57" t="s">
        <v>2463</v>
      </c>
      <c r="E802" s="57" t="str">
        <f>_xlfn.XLOOKUP(Tabla20[[#This Row],[cedula]],TMODELO[Numero Documento],TMODELO[Empleado])</f>
        <v>LAYO SALVADOR RAMIREZ</v>
      </c>
      <c r="F802" s="57" t="s">
        <v>399</v>
      </c>
      <c r="G802" s="57" t="str">
        <f>_xlfn.XLOOKUP(Tabla20[[#This Row],[cedula]],TMODELO[Numero Documento],TMODELO[Lugar Funciones])</f>
        <v>DIRECCION GENERAL DE MUSEOS</v>
      </c>
      <c r="H802" s="57" t="str">
        <f>_xlfn.XLOOKUP(Tabla20[[#This Row],[cedula]],TCARRERA[CEDULA],TCARRERA[CATEGORIA DEL SERVIDOR],"")</f>
        <v/>
      </c>
      <c r="I802" s="65"/>
      <c r="J802" s="41" t="str">
        <f>IF(Tabla20[[#This Row],[CARRERA]]&lt;&gt;"",Tabla20[[#This Row],[CARRERA]],IF(Tabla20[[#This Row],[Columna1]]&lt;&gt;"",Tabla20[[#This Row],[Columna1]],""))</f>
        <v/>
      </c>
      <c r="K802" s="55" t="str">
        <f>IF(Tabla20[[#This Row],[TIPO]]="Temporales",_xlfn.XLOOKUP(Tabla20[[#This Row],[NOMBRE Y APELLIDO]],TBLFECHAS[NOMBRE Y APELLIDO],TBLFECHAS[DESDE]),"")</f>
        <v/>
      </c>
      <c r="L802" s="55" t="str">
        <f>IF(Tabla20[[#This Row],[TIPO]]="Temporales",_xlfn.XLOOKUP(Tabla20[[#This Row],[NOMBRE Y APELLIDO]],TBLFECHAS[NOMBRE Y APELLIDO],TBLFECHAS[HASTA]),"")</f>
        <v/>
      </c>
      <c r="M802" s="58">
        <v>22000</v>
      </c>
      <c r="N802" s="63">
        <v>0</v>
      </c>
      <c r="O802" s="59">
        <v>668.8</v>
      </c>
      <c r="P802" s="59">
        <v>631.4</v>
      </c>
      <c r="Q802" s="59">
        <f>Tabla20[[#This Row],[sbruto]]-SUM(Tabla20[[#This Row],[ISR]:[AFP]])-Tabla20[[#This Row],[sneto]]</f>
        <v>9460.3799999999992</v>
      </c>
      <c r="R802" s="59">
        <v>11239.42</v>
      </c>
      <c r="S802" s="45" t="str">
        <f>_xlfn.XLOOKUP(Tabla20[[#This Row],[cedula]],TMODELO[Numero Documento],TMODELO[gen])</f>
        <v>M</v>
      </c>
      <c r="T802" s="49" t="str">
        <f>_xlfn.XLOOKUP(Tabla20[[#This Row],[cedula]],TMODELO[Numero Documento],TMODELO[Lugar Funciones Codigo])</f>
        <v>01.83.03.04</v>
      </c>
    </row>
    <row r="803" spans="1:20">
      <c r="A803" s="57" t="s">
        <v>3113</v>
      </c>
      <c r="B803" s="57" t="s">
        <v>3145</v>
      </c>
      <c r="C803" s="57" t="s">
        <v>3158</v>
      </c>
      <c r="D803" s="57" t="s">
        <v>2403</v>
      </c>
      <c r="E803" s="57" t="str">
        <f>_xlfn.XLOOKUP(Tabla20[[#This Row],[cedula]],TMODELO[Numero Documento],TMODELO[Empleado])</f>
        <v>GABRIELA PAREDES ESPINAL</v>
      </c>
      <c r="F803" s="57" t="s">
        <v>439</v>
      </c>
      <c r="G803" s="57" t="str">
        <f>_xlfn.XLOOKUP(Tabla20[[#This Row],[cedula]],TMODELO[Numero Documento],TMODELO[Lugar Funciones])</f>
        <v>DIRECCION GENERAL DE MUSEOS</v>
      </c>
      <c r="H803" s="57" t="str">
        <f>_xlfn.XLOOKUP(Tabla20[[#This Row],[cedula]],TCARRERA[CEDULA],TCARRERA[CATEGORIA DEL SERVIDOR],"")</f>
        <v/>
      </c>
      <c r="I803" s="65"/>
      <c r="J803" s="41" t="str">
        <f>IF(Tabla20[[#This Row],[CARRERA]]&lt;&gt;"",Tabla20[[#This Row],[CARRERA]],IF(Tabla20[[#This Row],[Columna1]]&lt;&gt;"",Tabla20[[#This Row],[Columna1]],""))</f>
        <v/>
      </c>
      <c r="K803" s="55" t="str">
        <f>IF(Tabla20[[#This Row],[TIPO]]="Temporales",_xlfn.XLOOKUP(Tabla20[[#This Row],[NOMBRE Y APELLIDO]],TBLFECHAS[NOMBRE Y APELLIDO],TBLFECHAS[DESDE]),"")</f>
        <v/>
      </c>
      <c r="L803" s="55" t="str">
        <f>IF(Tabla20[[#This Row],[TIPO]]="Temporales",_xlfn.XLOOKUP(Tabla20[[#This Row],[NOMBRE Y APELLIDO]],TBLFECHAS[NOMBRE Y APELLIDO],TBLFECHAS[HASTA]),"")</f>
        <v/>
      </c>
      <c r="M803" s="58">
        <v>22000</v>
      </c>
      <c r="N803" s="63">
        <v>0</v>
      </c>
      <c r="O803" s="59">
        <v>668.8</v>
      </c>
      <c r="P803" s="59">
        <v>631.4</v>
      </c>
      <c r="Q803" s="59">
        <f>Tabla20[[#This Row],[sbruto]]-SUM(Tabla20[[#This Row],[ISR]:[AFP]])-Tabla20[[#This Row],[sneto]]</f>
        <v>731</v>
      </c>
      <c r="R803" s="59">
        <v>19968.8</v>
      </c>
      <c r="S803" s="45" t="str">
        <f>_xlfn.XLOOKUP(Tabla20[[#This Row],[cedula]],TMODELO[Numero Documento],TMODELO[gen])</f>
        <v>F</v>
      </c>
      <c r="T803" s="49" t="str">
        <f>_xlfn.XLOOKUP(Tabla20[[#This Row],[cedula]],TMODELO[Numero Documento],TMODELO[Lugar Funciones Codigo])</f>
        <v>01.83.03.04</v>
      </c>
    </row>
    <row r="804" spans="1:20">
      <c r="A804" s="57" t="s">
        <v>3113</v>
      </c>
      <c r="B804" s="57" t="s">
        <v>3145</v>
      </c>
      <c r="C804" s="57" t="s">
        <v>3158</v>
      </c>
      <c r="D804" s="57" t="s">
        <v>2375</v>
      </c>
      <c r="E804" s="57" t="str">
        <f>_xlfn.XLOOKUP(Tabla20[[#This Row],[cedula]],TMODELO[Numero Documento],TMODELO[Empleado])</f>
        <v>EDWARD MISAEL RAMOS REYES</v>
      </c>
      <c r="F804" s="57" t="s">
        <v>214</v>
      </c>
      <c r="G804" s="57" t="str">
        <f>_xlfn.XLOOKUP(Tabla20[[#This Row],[cedula]],TMODELO[Numero Documento],TMODELO[Lugar Funciones])</f>
        <v>DIRECCION GENERAL DE MUSEOS</v>
      </c>
      <c r="H804" s="57" t="str">
        <f>_xlfn.XLOOKUP(Tabla20[[#This Row],[cedula]],TCARRERA[CEDULA],TCARRERA[CATEGORIA DEL SERVIDOR],"")</f>
        <v/>
      </c>
      <c r="I804" s="65"/>
      <c r="J804" s="41" t="str">
        <f>IF(Tabla20[[#This Row],[CARRERA]]&lt;&gt;"",Tabla20[[#This Row],[CARRERA]],IF(Tabla20[[#This Row],[Columna1]]&lt;&gt;"",Tabla20[[#This Row],[Columna1]],""))</f>
        <v/>
      </c>
      <c r="K804" s="55" t="str">
        <f>IF(Tabla20[[#This Row],[TIPO]]="Temporales",_xlfn.XLOOKUP(Tabla20[[#This Row],[NOMBRE Y APELLIDO]],TBLFECHAS[NOMBRE Y APELLIDO],TBLFECHAS[DESDE]),"")</f>
        <v/>
      </c>
      <c r="L804" s="55" t="str">
        <f>IF(Tabla20[[#This Row],[TIPO]]="Temporales",_xlfn.XLOOKUP(Tabla20[[#This Row],[NOMBRE Y APELLIDO]],TBLFECHAS[NOMBRE Y APELLIDO],TBLFECHAS[HASTA]),"")</f>
        <v/>
      </c>
      <c r="M804" s="58">
        <v>22000</v>
      </c>
      <c r="N804" s="63">
        <v>0</v>
      </c>
      <c r="O804" s="59">
        <v>668.8</v>
      </c>
      <c r="P804" s="59">
        <v>631.4</v>
      </c>
      <c r="Q804" s="59">
        <f>Tabla20[[#This Row],[sbruto]]-SUM(Tabla20[[#This Row],[ISR]:[AFP]])-Tabla20[[#This Row],[sneto]]</f>
        <v>5323.869999999999</v>
      </c>
      <c r="R804" s="59">
        <v>15375.93</v>
      </c>
      <c r="S804" s="45" t="str">
        <f>_xlfn.XLOOKUP(Tabla20[[#This Row],[cedula]],TMODELO[Numero Documento],TMODELO[gen])</f>
        <v>M</v>
      </c>
      <c r="T804" s="49" t="str">
        <f>_xlfn.XLOOKUP(Tabla20[[#This Row],[cedula]],TMODELO[Numero Documento],TMODELO[Lugar Funciones Codigo])</f>
        <v>01.83.03.04</v>
      </c>
    </row>
    <row r="805" spans="1:20">
      <c r="A805" s="57" t="s">
        <v>3113</v>
      </c>
      <c r="B805" s="57" t="s">
        <v>3145</v>
      </c>
      <c r="C805" s="57" t="s">
        <v>3158</v>
      </c>
      <c r="D805" s="57" t="s">
        <v>2419</v>
      </c>
      <c r="E805" s="57" t="str">
        <f>_xlfn.XLOOKUP(Tabla20[[#This Row],[cedula]],TMODELO[Numero Documento],TMODELO[Empleado])</f>
        <v>JEANCARLOS PEREZ CARRASCO</v>
      </c>
      <c r="F805" s="57" t="s">
        <v>214</v>
      </c>
      <c r="G805" s="57" t="str">
        <f>_xlfn.XLOOKUP(Tabla20[[#This Row],[cedula]],TMODELO[Numero Documento],TMODELO[Lugar Funciones])</f>
        <v>DIRECCION GENERAL DE MUSEOS</v>
      </c>
      <c r="H805" s="57" t="str">
        <f>_xlfn.XLOOKUP(Tabla20[[#This Row],[cedula]],TCARRERA[CEDULA],TCARRERA[CATEGORIA DEL SERVIDOR],"")</f>
        <v/>
      </c>
      <c r="I805" s="65"/>
      <c r="J805" s="41" t="str">
        <f>IF(Tabla20[[#This Row],[CARRERA]]&lt;&gt;"",Tabla20[[#This Row],[CARRERA]],IF(Tabla20[[#This Row],[Columna1]]&lt;&gt;"",Tabla20[[#This Row],[Columna1]],""))</f>
        <v/>
      </c>
      <c r="K805" s="55" t="str">
        <f>IF(Tabla20[[#This Row],[TIPO]]="Temporales",_xlfn.XLOOKUP(Tabla20[[#This Row],[NOMBRE Y APELLIDO]],TBLFECHAS[NOMBRE Y APELLIDO],TBLFECHAS[DESDE]),"")</f>
        <v/>
      </c>
      <c r="L805" s="55" t="str">
        <f>IF(Tabla20[[#This Row],[TIPO]]="Temporales",_xlfn.XLOOKUP(Tabla20[[#This Row],[NOMBRE Y APELLIDO]],TBLFECHAS[NOMBRE Y APELLIDO],TBLFECHAS[HASTA]),"")</f>
        <v/>
      </c>
      <c r="M805" s="58">
        <v>22000</v>
      </c>
      <c r="N805" s="63">
        <v>0</v>
      </c>
      <c r="O805" s="59">
        <v>668.8</v>
      </c>
      <c r="P805" s="59">
        <v>631.4</v>
      </c>
      <c r="Q805" s="59">
        <f>Tabla20[[#This Row],[sbruto]]-SUM(Tabla20[[#This Row],[ISR]:[AFP]])-Tabla20[[#This Row],[sneto]]</f>
        <v>1375.119999999999</v>
      </c>
      <c r="R805" s="59">
        <v>19324.68</v>
      </c>
      <c r="S805" s="48" t="str">
        <f>_xlfn.XLOOKUP(Tabla20[[#This Row],[cedula]],TMODELO[Numero Documento],TMODELO[gen])</f>
        <v>M</v>
      </c>
      <c r="T805" s="49" t="str">
        <f>_xlfn.XLOOKUP(Tabla20[[#This Row],[cedula]],TMODELO[Numero Documento],TMODELO[Lugar Funciones Codigo])</f>
        <v>01.83.03.04</v>
      </c>
    </row>
    <row r="806" spans="1:20">
      <c r="A806" s="57" t="s">
        <v>3113</v>
      </c>
      <c r="B806" s="57" t="s">
        <v>3145</v>
      </c>
      <c r="C806" s="57" t="s">
        <v>3158</v>
      </c>
      <c r="D806" s="57" t="s">
        <v>2556</v>
      </c>
      <c r="E806" s="57" t="str">
        <f>_xlfn.XLOOKUP(Tabla20[[#This Row],[cedula]],TMODELO[Numero Documento],TMODELO[Empleado])</f>
        <v>YAMILKA CASTRO PEREZ</v>
      </c>
      <c r="F806" s="57" t="s">
        <v>399</v>
      </c>
      <c r="G806" s="57" t="str">
        <f>_xlfn.XLOOKUP(Tabla20[[#This Row],[cedula]],TMODELO[Numero Documento],TMODELO[Lugar Funciones])</f>
        <v>DIRECCION GENERAL DE MUSEOS</v>
      </c>
      <c r="H806" s="57" t="str">
        <f>_xlfn.XLOOKUP(Tabla20[[#This Row],[cedula]],TCARRERA[CEDULA],TCARRERA[CATEGORIA DEL SERVIDOR],"")</f>
        <v/>
      </c>
      <c r="I806" s="65"/>
      <c r="J806" s="41" t="str">
        <f>IF(Tabla20[[#This Row],[CARRERA]]&lt;&gt;"",Tabla20[[#This Row],[CARRERA]],IF(Tabla20[[#This Row],[Columna1]]&lt;&gt;"",Tabla20[[#This Row],[Columna1]],""))</f>
        <v/>
      </c>
      <c r="K806" s="55" t="str">
        <f>IF(Tabla20[[#This Row],[TIPO]]="Temporales",_xlfn.XLOOKUP(Tabla20[[#This Row],[NOMBRE Y APELLIDO]],TBLFECHAS[NOMBRE Y APELLIDO],TBLFECHAS[DESDE]),"")</f>
        <v/>
      </c>
      <c r="L806" s="55" t="str">
        <f>IF(Tabla20[[#This Row],[TIPO]]="Temporales",_xlfn.XLOOKUP(Tabla20[[#This Row],[NOMBRE Y APELLIDO]],TBLFECHAS[NOMBRE Y APELLIDO],TBLFECHAS[HASTA]),"")</f>
        <v/>
      </c>
      <c r="M806" s="58">
        <v>22000</v>
      </c>
      <c r="N806" s="63">
        <v>0</v>
      </c>
      <c r="O806" s="59">
        <v>668.8</v>
      </c>
      <c r="P806" s="59">
        <v>631.4</v>
      </c>
      <c r="Q806" s="59">
        <f>Tabla20[[#This Row],[sbruto]]-SUM(Tabla20[[#This Row],[ISR]:[AFP]])-Tabla20[[#This Row],[sneto]]</f>
        <v>25</v>
      </c>
      <c r="R806" s="59">
        <v>20674.8</v>
      </c>
      <c r="S806" s="45" t="str">
        <f>_xlfn.XLOOKUP(Tabla20[[#This Row],[cedula]],TMODELO[Numero Documento],TMODELO[gen])</f>
        <v>F</v>
      </c>
      <c r="T806" s="49" t="str">
        <f>_xlfn.XLOOKUP(Tabla20[[#This Row],[cedula]],TMODELO[Numero Documento],TMODELO[Lugar Funciones Codigo])</f>
        <v>01.83.03.04</v>
      </c>
    </row>
    <row r="807" spans="1:20">
      <c r="A807" s="57" t="s">
        <v>3113</v>
      </c>
      <c r="B807" s="57" t="s">
        <v>3145</v>
      </c>
      <c r="C807" s="57" t="s">
        <v>3158</v>
      </c>
      <c r="D807" s="57" t="s">
        <v>2569</v>
      </c>
      <c r="E807" s="57" t="str">
        <f>_xlfn.XLOOKUP(Tabla20[[#This Row],[cedula]],TMODELO[Numero Documento],TMODELO[Empleado])</f>
        <v>YORKIRIS SOLEDAD PLACENCIA DE LA CRUZ</v>
      </c>
      <c r="F807" s="57" t="s">
        <v>369</v>
      </c>
      <c r="G807" s="57" t="str">
        <f>_xlfn.XLOOKUP(Tabla20[[#This Row],[cedula]],TMODELO[Numero Documento],TMODELO[Lugar Funciones])</f>
        <v>DIRECCION GENERAL DE MUSEOS</v>
      </c>
      <c r="H807" s="57" t="str">
        <f>_xlfn.XLOOKUP(Tabla20[[#This Row],[cedula]],TCARRERA[CEDULA],TCARRERA[CATEGORIA DEL SERVIDOR],"")</f>
        <v/>
      </c>
      <c r="I807" s="65"/>
      <c r="J807" s="41" t="str">
        <f>IF(Tabla20[[#This Row],[CARRERA]]&lt;&gt;"",Tabla20[[#This Row],[CARRERA]],IF(Tabla20[[#This Row],[Columna1]]&lt;&gt;"",Tabla20[[#This Row],[Columna1]],""))</f>
        <v/>
      </c>
      <c r="K807" s="55" t="str">
        <f>IF(Tabla20[[#This Row],[TIPO]]="Temporales",_xlfn.XLOOKUP(Tabla20[[#This Row],[NOMBRE Y APELLIDO]],TBLFECHAS[NOMBRE Y APELLIDO],TBLFECHAS[DESDE]),"")</f>
        <v/>
      </c>
      <c r="L807" s="55" t="str">
        <f>IF(Tabla20[[#This Row],[TIPO]]="Temporales",_xlfn.XLOOKUP(Tabla20[[#This Row],[NOMBRE Y APELLIDO]],TBLFECHAS[NOMBRE Y APELLIDO],TBLFECHAS[HASTA]),"")</f>
        <v/>
      </c>
      <c r="M807" s="58">
        <v>22000</v>
      </c>
      <c r="N807" s="59">
        <v>0</v>
      </c>
      <c r="O807" s="59">
        <v>668.8</v>
      </c>
      <c r="P807" s="59">
        <v>631.4</v>
      </c>
      <c r="Q807" s="59">
        <f>Tabla20[[#This Row],[sbruto]]-SUM(Tabla20[[#This Row],[ISR]:[AFP]])-Tabla20[[#This Row],[sneto]]</f>
        <v>2725.239999999998</v>
      </c>
      <c r="R807" s="59">
        <v>17974.560000000001</v>
      </c>
      <c r="S807" s="45" t="str">
        <f>_xlfn.XLOOKUP(Tabla20[[#This Row],[cedula]],TMODELO[Numero Documento],TMODELO[gen])</f>
        <v>F</v>
      </c>
      <c r="T807" s="49" t="str">
        <f>_xlfn.XLOOKUP(Tabla20[[#This Row],[cedula]],TMODELO[Numero Documento],TMODELO[Lugar Funciones Codigo])</f>
        <v>01.83.03.04</v>
      </c>
    </row>
    <row r="808" spans="1:20">
      <c r="A808" s="57" t="s">
        <v>3113</v>
      </c>
      <c r="B808" s="57" t="s">
        <v>3145</v>
      </c>
      <c r="C808" s="57" t="s">
        <v>3158</v>
      </c>
      <c r="D808" s="57" t="s">
        <v>2494</v>
      </c>
      <c r="E808" s="57" t="str">
        <f>_xlfn.XLOOKUP(Tabla20[[#This Row],[cedula]],TMODELO[Numero Documento],TMODELO[Empleado])</f>
        <v>MIRIAN ORLI PEÑA GERMAN</v>
      </c>
      <c r="F808" s="57" t="s">
        <v>132</v>
      </c>
      <c r="G808" s="57" t="str">
        <f>_xlfn.XLOOKUP(Tabla20[[#This Row],[cedula]],TMODELO[Numero Documento],TMODELO[Lugar Funciones])</f>
        <v>DIRECCION GENERAL DE MUSEOS</v>
      </c>
      <c r="H808" s="57" t="str">
        <f>_xlfn.XLOOKUP(Tabla20[[#This Row],[cedula]],TCARRERA[CEDULA],TCARRERA[CATEGORIA DEL SERVIDOR],"")</f>
        <v/>
      </c>
      <c r="I808" s="65"/>
      <c r="J808" s="41" t="str">
        <f>IF(Tabla20[[#This Row],[CARRERA]]&lt;&gt;"",Tabla20[[#This Row],[CARRERA]],IF(Tabla20[[#This Row],[Columna1]]&lt;&gt;"",Tabla20[[#This Row],[Columna1]],""))</f>
        <v/>
      </c>
      <c r="K808" s="55" t="str">
        <f>IF(Tabla20[[#This Row],[TIPO]]="Temporales",_xlfn.XLOOKUP(Tabla20[[#This Row],[NOMBRE Y APELLIDO]],TBLFECHAS[NOMBRE Y APELLIDO],TBLFECHAS[DESDE]),"")</f>
        <v/>
      </c>
      <c r="L808" s="55" t="str">
        <f>IF(Tabla20[[#This Row],[TIPO]]="Temporales",_xlfn.XLOOKUP(Tabla20[[#This Row],[NOMBRE Y APELLIDO]],TBLFECHAS[NOMBRE Y APELLIDO],TBLFECHAS[HASTA]),"")</f>
        <v/>
      </c>
      <c r="M808" s="58">
        <v>21764.959999999999</v>
      </c>
      <c r="N808" s="63">
        <v>0</v>
      </c>
      <c r="O808" s="59">
        <v>661.65</v>
      </c>
      <c r="P808" s="59">
        <v>624.65</v>
      </c>
      <c r="Q808" s="59">
        <f>Tabla20[[#This Row],[sbruto]]-SUM(Tabla20[[#This Row],[ISR]:[AFP]])-Tabla20[[#This Row],[sneto]]</f>
        <v>125</v>
      </c>
      <c r="R808" s="59">
        <v>20353.66</v>
      </c>
      <c r="S808" s="45" t="str">
        <f>_xlfn.XLOOKUP(Tabla20[[#This Row],[cedula]],TMODELO[Numero Documento],TMODELO[gen])</f>
        <v>F</v>
      </c>
      <c r="T808" s="49" t="str">
        <f>_xlfn.XLOOKUP(Tabla20[[#This Row],[cedula]],TMODELO[Numero Documento],TMODELO[Lugar Funciones Codigo])</f>
        <v>01.83.03.04</v>
      </c>
    </row>
    <row r="809" spans="1:20">
      <c r="A809" s="57" t="s">
        <v>3113</v>
      </c>
      <c r="B809" s="57" t="s">
        <v>3145</v>
      </c>
      <c r="C809" s="57" t="s">
        <v>3158</v>
      </c>
      <c r="D809" s="57" t="s">
        <v>2434</v>
      </c>
      <c r="E809" s="57" t="str">
        <f>_xlfn.XLOOKUP(Tabla20[[#This Row],[cedula]],TMODELO[Numero Documento],TMODELO[Empleado])</f>
        <v>JOSE FEDERICO CUELLO DAVISON</v>
      </c>
      <c r="F809" s="57" t="s">
        <v>354</v>
      </c>
      <c r="G809" s="57" t="str">
        <f>_xlfn.XLOOKUP(Tabla20[[#This Row],[cedula]],TMODELO[Numero Documento],TMODELO[Lugar Funciones])</f>
        <v>DIRECCION GENERAL DE MUSEOS</v>
      </c>
      <c r="H809" s="57" t="str">
        <f>_xlfn.XLOOKUP(Tabla20[[#This Row],[cedula]],TCARRERA[CEDULA],TCARRERA[CATEGORIA DEL SERVIDOR],"")</f>
        <v/>
      </c>
      <c r="I809" s="65"/>
      <c r="J809" s="41" t="str">
        <f>IF(Tabla20[[#This Row],[CARRERA]]&lt;&gt;"",Tabla20[[#This Row],[CARRERA]],IF(Tabla20[[#This Row],[Columna1]]&lt;&gt;"",Tabla20[[#This Row],[Columna1]],""))</f>
        <v/>
      </c>
      <c r="K809" s="55" t="str">
        <f>IF(Tabla20[[#This Row],[TIPO]]="Temporales",_xlfn.XLOOKUP(Tabla20[[#This Row],[NOMBRE Y APELLIDO]],TBLFECHAS[NOMBRE Y APELLIDO],TBLFECHAS[DESDE]),"")</f>
        <v/>
      </c>
      <c r="L809" s="55" t="str">
        <f>IF(Tabla20[[#This Row],[TIPO]]="Temporales",_xlfn.XLOOKUP(Tabla20[[#This Row],[NOMBRE Y APELLIDO]],TBLFECHAS[NOMBRE Y APELLIDO],TBLFECHAS[HASTA]),"")</f>
        <v/>
      </c>
      <c r="M809" s="58">
        <v>21735</v>
      </c>
      <c r="N809" s="63">
        <v>0</v>
      </c>
      <c r="O809" s="59">
        <v>660.74</v>
      </c>
      <c r="P809" s="59">
        <v>623.79</v>
      </c>
      <c r="Q809" s="59">
        <f>Tabla20[[#This Row],[sbruto]]-SUM(Tabla20[[#This Row],[ISR]:[AFP]])-Tabla20[[#This Row],[sneto]]</f>
        <v>3729.25</v>
      </c>
      <c r="R809" s="59">
        <v>16721.22</v>
      </c>
      <c r="S809" s="45" t="str">
        <f>_xlfn.XLOOKUP(Tabla20[[#This Row],[cedula]],TMODELO[Numero Documento],TMODELO[gen])</f>
        <v>M</v>
      </c>
      <c r="T809" s="49" t="str">
        <f>_xlfn.XLOOKUP(Tabla20[[#This Row],[cedula]],TMODELO[Numero Documento],TMODELO[Lugar Funciones Codigo])</f>
        <v>01.83.03.04</v>
      </c>
    </row>
    <row r="810" spans="1:20">
      <c r="A810" s="57" t="s">
        <v>3113</v>
      </c>
      <c r="B810" s="57" t="s">
        <v>3145</v>
      </c>
      <c r="C810" s="57" t="s">
        <v>3158</v>
      </c>
      <c r="D810" s="57" t="s">
        <v>2473</v>
      </c>
      <c r="E810" s="57" t="str">
        <f>_xlfn.XLOOKUP(Tabla20[[#This Row],[cedula]],TMODELO[Numero Documento],TMODELO[Empleado])</f>
        <v>LUIS FELIPE RODRIGUEZ ALMONTE</v>
      </c>
      <c r="F810" s="57" t="s">
        <v>441</v>
      </c>
      <c r="G810" s="57" t="str">
        <f>_xlfn.XLOOKUP(Tabla20[[#This Row],[cedula]],TMODELO[Numero Documento],TMODELO[Lugar Funciones])</f>
        <v>DIRECCION GENERAL DE MUSEOS</v>
      </c>
      <c r="H810" s="57" t="str">
        <f>_xlfn.XLOOKUP(Tabla20[[#This Row],[cedula]],TCARRERA[CEDULA],TCARRERA[CATEGORIA DEL SERVIDOR],"")</f>
        <v/>
      </c>
      <c r="I810" s="65"/>
      <c r="J810" s="41" t="str">
        <f>IF(Tabla20[[#This Row],[CARRERA]]&lt;&gt;"",Tabla20[[#This Row],[CARRERA]],IF(Tabla20[[#This Row],[Columna1]]&lt;&gt;"",Tabla20[[#This Row],[Columna1]],""))</f>
        <v/>
      </c>
      <c r="K810" s="55" t="str">
        <f>IF(Tabla20[[#This Row],[TIPO]]="Temporales",_xlfn.XLOOKUP(Tabla20[[#This Row],[NOMBRE Y APELLIDO]],TBLFECHAS[NOMBRE Y APELLIDO],TBLFECHAS[DESDE]),"")</f>
        <v/>
      </c>
      <c r="L810" s="55" t="str">
        <f>IF(Tabla20[[#This Row],[TIPO]]="Temporales",_xlfn.XLOOKUP(Tabla20[[#This Row],[NOMBRE Y APELLIDO]],TBLFECHAS[NOMBRE Y APELLIDO],TBLFECHAS[HASTA]),"")</f>
        <v/>
      </c>
      <c r="M810" s="58">
        <v>21735</v>
      </c>
      <c r="N810" s="61">
        <v>0</v>
      </c>
      <c r="O810" s="59">
        <v>660.74</v>
      </c>
      <c r="P810" s="59">
        <v>623.79</v>
      </c>
      <c r="Q810" s="59">
        <f>Tabla20[[#This Row],[sbruto]]-SUM(Tabla20[[#This Row],[ISR]:[AFP]])-Tabla20[[#This Row],[sneto]]</f>
        <v>25</v>
      </c>
      <c r="R810" s="59">
        <v>20425.47</v>
      </c>
      <c r="S810" s="48" t="str">
        <f>_xlfn.XLOOKUP(Tabla20[[#This Row],[cedula]],TMODELO[Numero Documento],TMODELO[gen])</f>
        <v>M</v>
      </c>
      <c r="T810" s="49" t="str">
        <f>_xlfn.XLOOKUP(Tabla20[[#This Row],[cedula]],TMODELO[Numero Documento],TMODELO[Lugar Funciones Codigo])</f>
        <v>01.83.03.04</v>
      </c>
    </row>
    <row r="811" spans="1:20">
      <c r="A811" s="57" t="s">
        <v>3113</v>
      </c>
      <c r="B811" s="57" t="s">
        <v>3145</v>
      </c>
      <c r="C811" s="57" t="s">
        <v>3158</v>
      </c>
      <c r="D811" s="57" t="s">
        <v>2405</v>
      </c>
      <c r="E811" s="57" t="str">
        <f>_xlfn.XLOOKUP(Tabla20[[#This Row],[cedula]],TMODELO[Numero Documento],TMODELO[Empleado])</f>
        <v>GENARO ROSARIO</v>
      </c>
      <c r="F811" s="57" t="s">
        <v>441</v>
      </c>
      <c r="G811" s="57" t="str">
        <f>_xlfn.XLOOKUP(Tabla20[[#This Row],[cedula]],TMODELO[Numero Documento],TMODELO[Lugar Funciones])</f>
        <v>DIRECCION GENERAL DE MUSEOS</v>
      </c>
      <c r="H811" s="57" t="str">
        <f>_xlfn.XLOOKUP(Tabla20[[#This Row],[cedula]],TCARRERA[CEDULA],TCARRERA[CATEGORIA DEL SERVIDOR],"")</f>
        <v/>
      </c>
      <c r="I811" s="65"/>
      <c r="J811" s="41" t="str">
        <f>IF(Tabla20[[#This Row],[CARRERA]]&lt;&gt;"",Tabla20[[#This Row],[CARRERA]],IF(Tabla20[[#This Row],[Columna1]]&lt;&gt;"",Tabla20[[#This Row],[Columna1]],""))</f>
        <v/>
      </c>
      <c r="K811" s="55" t="str">
        <f>IF(Tabla20[[#This Row],[TIPO]]="Temporales",_xlfn.XLOOKUP(Tabla20[[#This Row],[NOMBRE Y APELLIDO]],TBLFECHAS[NOMBRE Y APELLIDO],TBLFECHAS[DESDE]),"")</f>
        <v/>
      </c>
      <c r="L811" s="55" t="str">
        <f>IF(Tabla20[[#This Row],[TIPO]]="Temporales",_xlfn.XLOOKUP(Tabla20[[#This Row],[NOMBRE Y APELLIDO]],TBLFECHAS[NOMBRE Y APELLIDO],TBLFECHAS[HASTA]),"")</f>
        <v/>
      </c>
      <c r="M811" s="58">
        <v>21735</v>
      </c>
      <c r="N811" s="63">
        <v>0</v>
      </c>
      <c r="O811" s="59">
        <v>660.74</v>
      </c>
      <c r="P811" s="59">
        <v>623.79</v>
      </c>
      <c r="Q811" s="59">
        <f>Tabla20[[#This Row],[sbruto]]-SUM(Tabla20[[#This Row],[ISR]:[AFP]])-Tabla20[[#This Row],[sneto]]</f>
        <v>1375.1200000000026</v>
      </c>
      <c r="R811" s="59">
        <v>19075.349999999999</v>
      </c>
      <c r="S811" s="45" t="str">
        <f>_xlfn.XLOOKUP(Tabla20[[#This Row],[cedula]],TMODELO[Numero Documento],TMODELO[gen])</f>
        <v>M</v>
      </c>
      <c r="T811" s="49" t="str">
        <f>_xlfn.XLOOKUP(Tabla20[[#This Row],[cedula]],TMODELO[Numero Documento],TMODELO[Lugar Funciones Codigo])</f>
        <v>01.83.03.04</v>
      </c>
    </row>
    <row r="812" spans="1:20">
      <c r="A812" s="57" t="s">
        <v>3113</v>
      </c>
      <c r="B812" s="57" t="s">
        <v>3145</v>
      </c>
      <c r="C812" s="57" t="s">
        <v>3158</v>
      </c>
      <c r="D812" s="57" t="s">
        <v>2458</v>
      </c>
      <c r="E812" s="57" t="str">
        <f>_xlfn.XLOOKUP(Tabla20[[#This Row],[cedula]],TMODELO[Numero Documento],TMODELO[Empleado])</f>
        <v>JUANA DE LA ROSA PILIER DE LACHAPEL</v>
      </c>
      <c r="F812" s="57" t="s">
        <v>1269</v>
      </c>
      <c r="G812" s="57" t="str">
        <f>_xlfn.XLOOKUP(Tabla20[[#This Row],[cedula]],TMODELO[Numero Documento],TMODELO[Lugar Funciones])</f>
        <v>DIRECCION GENERAL DE MUSEOS</v>
      </c>
      <c r="H812" s="57" t="str">
        <f>_xlfn.XLOOKUP(Tabla20[[#This Row],[cedula]],TCARRERA[CEDULA],TCARRERA[CATEGORIA DEL SERVIDOR],"")</f>
        <v/>
      </c>
      <c r="I812" s="65"/>
      <c r="J812" s="41" t="str">
        <f>IF(Tabla20[[#This Row],[CARRERA]]&lt;&gt;"",Tabla20[[#This Row],[CARRERA]],IF(Tabla20[[#This Row],[Columna1]]&lt;&gt;"",Tabla20[[#This Row],[Columna1]],""))</f>
        <v/>
      </c>
      <c r="K812" s="55" t="str">
        <f>IF(Tabla20[[#This Row],[TIPO]]="Temporales",_xlfn.XLOOKUP(Tabla20[[#This Row],[NOMBRE Y APELLIDO]],TBLFECHAS[NOMBRE Y APELLIDO],TBLFECHAS[DESDE]),"")</f>
        <v/>
      </c>
      <c r="L812" s="55" t="str">
        <f>IF(Tabla20[[#This Row],[TIPO]]="Temporales",_xlfn.XLOOKUP(Tabla20[[#This Row],[NOMBRE Y APELLIDO]],TBLFECHAS[NOMBRE Y APELLIDO],TBLFECHAS[HASTA]),"")</f>
        <v/>
      </c>
      <c r="M812" s="58">
        <v>21670</v>
      </c>
      <c r="N812" s="63">
        <v>0</v>
      </c>
      <c r="O812" s="59">
        <v>658.77</v>
      </c>
      <c r="P812" s="59">
        <v>621.92999999999995</v>
      </c>
      <c r="Q812" s="59">
        <f>Tabla20[[#This Row],[sbruto]]-SUM(Tabla20[[#This Row],[ISR]:[AFP]])-Tabla20[[#This Row],[sneto]]</f>
        <v>1875.119999999999</v>
      </c>
      <c r="R812" s="59">
        <v>18514.18</v>
      </c>
      <c r="S812" s="45" t="str">
        <f>_xlfn.XLOOKUP(Tabla20[[#This Row],[cedula]],TMODELO[Numero Documento],TMODELO[gen])</f>
        <v>F</v>
      </c>
      <c r="T812" s="49" t="str">
        <f>_xlfn.XLOOKUP(Tabla20[[#This Row],[cedula]],TMODELO[Numero Documento],TMODELO[Lugar Funciones Codigo])</f>
        <v>01.83.03.04</v>
      </c>
    </row>
    <row r="813" spans="1:20">
      <c r="A813" s="57" t="s">
        <v>3113</v>
      </c>
      <c r="B813" s="57" t="s">
        <v>3145</v>
      </c>
      <c r="C813" s="57" t="s">
        <v>3158</v>
      </c>
      <c r="D813" s="57" t="s">
        <v>2435</v>
      </c>
      <c r="E813" s="57" t="str">
        <f>_xlfn.XLOOKUP(Tabla20[[#This Row],[cedula]],TMODELO[Numero Documento],TMODELO[Empleado])</f>
        <v>JOSE GABRIEL ATILES BIDO BIDO</v>
      </c>
      <c r="F813" s="57" t="s">
        <v>467</v>
      </c>
      <c r="G813" s="57" t="str">
        <f>_xlfn.XLOOKUP(Tabla20[[#This Row],[cedula]],TMODELO[Numero Documento],TMODELO[Lugar Funciones])</f>
        <v>DIRECCION GENERAL DE MUSEOS</v>
      </c>
      <c r="H813" s="57" t="str">
        <f>_xlfn.XLOOKUP(Tabla20[[#This Row],[cedula]],TCARRERA[CEDULA],TCARRERA[CATEGORIA DEL SERVIDOR],"")</f>
        <v/>
      </c>
      <c r="I813" s="65"/>
      <c r="J813" s="41" t="str">
        <f>IF(Tabla20[[#This Row],[CARRERA]]&lt;&gt;"",Tabla20[[#This Row],[CARRERA]],IF(Tabla20[[#This Row],[Columna1]]&lt;&gt;"",Tabla20[[#This Row],[Columna1]],""))</f>
        <v/>
      </c>
      <c r="K813" s="55" t="str">
        <f>IF(Tabla20[[#This Row],[TIPO]]="Temporales",_xlfn.XLOOKUP(Tabla20[[#This Row],[NOMBRE Y APELLIDO]],TBLFECHAS[NOMBRE Y APELLIDO],TBLFECHAS[DESDE]),"")</f>
        <v/>
      </c>
      <c r="L813" s="55" t="str">
        <f>IF(Tabla20[[#This Row],[TIPO]]="Temporales",_xlfn.XLOOKUP(Tabla20[[#This Row],[NOMBRE Y APELLIDO]],TBLFECHAS[NOMBRE Y APELLIDO],TBLFECHAS[HASTA]),"")</f>
        <v/>
      </c>
      <c r="M813" s="58">
        <v>20872</v>
      </c>
      <c r="N813" s="60">
        <v>0</v>
      </c>
      <c r="O813" s="59">
        <v>634.51</v>
      </c>
      <c r="P813" s="59">
        <v>599.03</v>
      </c>
      <c r="Q813" s="59">
        <f>Tabla20[[#This Row],[sbruto]]-SUM(Tabla20[[#This Row],[ISR]:[AFP]])-Tabla20[[#This Row],[sneto]]</f>
        <v>25</v>
      </c>
      <c r="R813" s="59">
        <v>19613.46</v>
      </c>
      <c r="S813" s="45" t="str">
        <f>_xlfn.XLOOKUP(Tabla20[[#This Row],[cedula]],TMODELO[Numero Documento],TMODELO[gen])</f>
        <v>M</v>
      </c>
      <c r="T813" s="49" t="str">
        <f>_xlfn.XLOOKUP(Tabla20[[#This Row],[cedula]],TMODELO[Numero Documento],TMODELO[Lugar Funciones Codigo])</f>
        <v>01.83.03.04</v>
      </c>
    </row>
    <row r="814" spans="1:20">
      <c r="A814" s="57" t="s">
        <v>3113</v>
      </c>
      <c r="B814" s="57" t="s">
        <v>3145</v>
      </c>
      <c r="C814" s="57" t="s">
        <v>3158</v>
      </c>
      <c r="D814" s="57" t="s">
        <v>2455</v>
      </c>
      <c r="E814" s="57" t="str">
        <f>_xlfn.XLOOKUP(Tabla20[[#This Row],[cedula]],TMODELO[Numero Documento],TMODELO[Empleado])</f>
        <v>JUAN MIGUEL ARIAS</v>
      </c>
      <c r="F814" s="57" t="s">
        <v>42</v>
      </c>
      <c r="G814" s="57" t="str">
        <f>_xlfn.XLOOKUP(Tabla20[[#This Row],[cedula]],TMODELO[Numero Documento],TMODELO[Lugar Funciones])</f>
        <v>DIRECCION GENERAL DE MUSEOS</v>
      </c>
      <c r="H814" s="57" t="str">
        <f>_xlfn.XLOOKUP(Tabla20[[#This Row],[cedula]],TCARRERA[CEDULA],TCARRERA[CATEGORIA DEL SERVIDOR],"")</f>
        <v/>
      </c>
      <c r="I814" s="65"/>
      <c r="J814" s="41" t="str">
        <f>IF(Tabla20[[#This Row],[CARRERA]]&lt;&gt;"",Tabla20[[#This Row],[CARRERA]],IF(Tabla20[[#This Row],[Columna1]]&lt;&gt;"",Tabla20[[#This Row],[Columna1]],""))</f>
        <v/>
      </c>
      <c r="K814" s="55" t="str">
        <f>IF(Tabla20[[#This Row],[TIPO]]="Temporales",_xlfn.XLOOKUP(Tabla20[[#This Row],[NOMBRE Y APELLIDO]],TBLFECHAS[NOMBRE Y APELLIDO],TBLFECHAS[DESDE]),"")</f>
        <v/>
      </c>
      <c r="L814" s="55" t="str">
        <f>IF(Tabla20[[#This Row],[TIPO]]="Temporales",_xlfn.XLOOKUP(Tabla20[[#This Row],[NOMBRE Y APELLIDO]],TBLFECHAS[NOMBRE Y APELLIDO],TBLFECHAS[HASTA]),"")</f>
        <v/>
      </c>
      <c r="M814" s="58">
        <v>20000</v>
      </c>
      <c r="N814" s="60">
        <v>0</v>
      </c>
      <c r="O814" s="59">
        <v>608</v>
      </c>
      <c r="P814" s="59">
        <v>574</v>
      </c>
      <c r="Q814" s="59">
        <f>Tabla20[[#This Row],[sbruto]]-SUM(Tabla20[[#This Row],[ISR]:[AFP]])-Tabla20[[#This Row],[sneto]]</f>
        <v>25</v>
      </c>
      <c r="R814" s="59">
        <v>18793</v>
      </c>
      <c r="S814" s="45" t="str">
        <f>_xlfn.XLOOKUP(Tabla20[[#This Row],[cedula]],TMODELO[Numero Documento],TMODELO[gen])</f>
        <v>M</v>
      </c>
      <c r="T814" s="49" t="str">
        <f>_xlfn.XLOOKUP(Tabla20[[#This Row],[cedula]],TMODELO[Numero Documento],TMODELO[Lugar Funciones Codigo])</f>
        <v>01.83.03.04</v>
      </c>
    </row>
    <row r="815" spans="1:20">
      <c r="A815" s="57" t="s">
        <v>3113</v>
      </c>
      <c r="B815" s="57" t="s">
        <v>3145</v>
      </c>
      <c r="C815" s="57" t="s">
        <v>3158</v>
      </c>
      <c r="D815" s="57" t="s">
        <v>1429</v>
      </c>
      <c r="E815" s="57" t="str">
        <f>_xlfn.XLOOKUP(Tabla20[[#This Row],[cedula]],TMODELO[Numero Documento],TMODELO[Empleado])</f>
        <v>DANIEL FLORIAN ENCARNACION</v>
      </c>
      <c r="F815" s="57" t="s">
        <v>130</v>
      </c>
      <c r="G815" s="57" t="str">
        <f>_xlfn.XLOOKUP(Tabla20[[#This Row],[cedula]],TMODELO[Numero Documento],TMODELO[Lugar Funciones])</f>
        <v>DIRECCION GENERAL DE MUSEOS</v>
      </c>
      <c r="H815" s="57" t="str">
        <f>_xlfn.XLOOKUP(Tabla20[[#This Row],[cedula]],TCARRERA[CEDULA],TCARRERA[CATEGORIA DEL SERVIDOR],"")</f>
        <v>CARRERA ADMINISTRATIVA</v>
      </c>
      <c r="I815" s="65"/>
      <c r="J815" s="41" t="str">
        <f>IF(Tabla20[[#This Row],[CARRERA]]&lt;&gt;"",Tabla20[[#This Row],[CARRERA]],IF(Tabla20[[#This Row],[Columna1]]&lt;&gt;"",Tabla20[[#This Row],[Columna1]],""))</f>
        <v>CARRERA ADMINISTRATIVA</v>
      </c>
      <c r="K815" s="55" t="str">
        <f>IF(Tabla20[[#This Row],[TIPO]]="Temporales",_xlfn.XLOOKUP(Tabla20[[#This Row],[NOMBRE Y APELLIDO]],TBLFECHAS[NOMBRE Y APELLIDO],TBLFECHAS[DESDE]),"")</f>
        <v/>
      </c>
      <c r="L815" s="55" t="str">
        <f>IF(Tabla20[[#This Row],[TIPO]]="Temporales",_xlfn.XLOOKUP(Tabla20[[#This Row],[NOMBRE Y APELLIDO]],TBLFECHAS[NOMBRE Y APELLIDO],TBLFECHAS[HASTA]),"")</f>
        <v/>
      </c>
      <c r="M815" s="58">
        <v>20000</v>
      </c>
      <c r="N815" s="60">
        <v>0</v>
      </c>
      <c r="O815" s="59">
        <v>608</v>
      </c>
      <c r="P815" s="59">
        <v>574</v>
      </c>
      <c r="Q815" s="59">
        <f>Tabla20[[#This Row],[sbruto]]-SUM(Tabla20[[#This Row],[ISR]:[AFP]])-Tabla20[[#This Row],[sneto]]</f>
        <v>12394.9</v>
      </c>
      <c r="R815" s="59">
        <v>6423.1</v>
      </c>
      <c r="S815" s="45" t="str">
        <f>_xlfn.XLOOKUP(Tabla20[[#This Row],[cedula]],TMODELO[Numero Documento],TMODELO[gen])</f>
        <v>M</v>
      </c>
      <c r="T815" s="49" t="str">
        <f>_xlfn.XLOOKUP(Tabla20[[#This Row],[cedula]],TMODELO[Numero Documento],TMODELO[Lugar Funciones Codigo])</f>
        <v>01.83.03.04</v>
      </c>
    </row>
    <row r="816" spans="1:20">
      <c r="A816" s="57" t="s">
        <v>3113</v>
      </c>
      <c r="B816" s="57" t="s">
        <v>3145</v>
      </c>
      <c r="C816" s="57" t="s">
        <v>3158</v>
      </c>
      <c r="D816" s="57" t="s">
        <v>1458</v>
      </c>
      <c r="E816" s="57" t="str">
        <f>_xlfn.XLOOKUP(Tabla20[[#This Row],[cedula]],TMODELO[Numero Documento],TMODELO[Empleado])</f>
        <v>JOSE RAUL NUÑEZ</v>
      </c>
      <c r="F816" s="57" t="s">
        <v>130</v>
      </c>
      <c r="G816" s="57" t="str">
        <f>_xlfn.XLOOKUP(Tabla20[[#This Row],[cedula]],TMODELO[Numero Documento],TMODELO[Lugar Funciones])</f>
        <v>DIRECCION GENERAL DE MUSEOS</v>
      </c>
      <c r="H816" s="57" t="str">
        <f>_xlfn.XLOOKUP(Tabla20[[#This Row],[cedula]],TCARRERA[CEDULA],TCARRERA[CATEGORIA DEL SERVIDOR],"")</f>
        <v>CARRERA ADMINISTRATIVA</v>
      </c>
      <c r="I816" s="65"/>
      <c r="J816" s="41" t="str">
        <f>IF(Tabla20[[#This Row],[CARRERA]]&lt;&gt;"",Tabla20[[#This Row],[CARRERA]],IF(Tabla20[[#This Row],[Columna1]]&lt;&gt;"",Tabla20[[#This Row],[Columna1]],""))</f>
        <v>CARRERA ADMINISTRATIVA</v>
      </c>
      <c r="K816" s="55" t="str">
        <f>IF(Tabla20[[#This Row],[TIPO]]="Temporales",_xlfn.XLOOKUP(Tabla20[[#This Row],[NOMBRE Y APELLIDO]],TBLFECHAS[NOMBRE Y APELLIDO],TBLFECHAS[DESDE]),"")</f>
        <v/>
      </c>
      <c r="L816" s="55" t="str">
        <f>IF(Tabla20[[#This Row],[TIPO]]="Temporales",_xlfn.XLOOKUP(Tabla20[[#This Row],[NOMBRE Y APELLIDO]],TBLFECHAS[NOMBRE Y APELLIDO],TBLFECHAS[HASTA]),"")</f>
        <v/>
      </c>
      <c r="M816" s="58">
        <v>20000</v>
      </c>
      <c r="N816" s="61">
        <v>0</v>
      </c>
      <c r="O816" s="59">
        <v>608</v>
      </c>
      <c r="P816" s="59">
        <v>574</v>
      </c>
      <c r="Q816" s="59">
        <f>Tabla20[[#This Row],[sbruto]]-SUM(Tabla20[[#This Row],[ISR]:[AFP]])-Tabla20[[#This Row],[sneto]]</f>
        <v>5357.3600000000006</v>
      </c>
      <c r="R816" s="59">
        <v>13460.64</v>
      </c>
      <c r="S816" s="45" t="str">
        <f>_xlfn.XLOOKUP(Tabla20[[#This Row],[cedula]],TMODELO[Numero Documento],TMODELO[gen])</f>
        <v>M</v>
      </c>
      <c r="T816" s="49" t="str">
        <f>_xlfn.XLOOKUP(Tabla20[[#This Row],[cedula]],TMODELO[Numero Documento],TMODELO[Lugar Funciones Codigo])</f>
        <v>01.83.03.04</v>
      </c>
    </row>
    <row r="817" spans="1:20">
      <c r="A817" s="57" t="s">
        <v>3113</v>
      </c>
      <c r="B817" s="57" t="s">
        <v>3145</v>
      </c>
      <c r="C817" s="57" t="s">
        <v>3158</v>
      </c>
      <c r="D817" s="57" t="s">
        <v>1502</v>
      </c>
      <c r="E817" s="57" t="str">
        <f>_xlfn.XLOOKUP(Tabla20[[#This Row],[cedula]],TMODELO[Numero Documento],TMODELO[Empleado])</f>
        <v>RADHAMES LOPEZ</v>
      </c>
      <c r="F817" s="57" t="s">
        <v>544</v>
      </c>
      <c r="G817" s="57" t="str">
        <f>_xlfn.XLOOKUP(Tabla20[[#This Row],[cedula]],TMODELO[Numero Documento],TMODELO[Lugar Funciones])</f>
        <v>DIRECCION GENERAL DE MUSEOS</v>
      </c>
      <c r="H817" s="57" t="str">
        <f>_xlfn.XLOOKUP(Tabla20[[#This Row],[cedula]],TCARRERA[CEDULA],TCARRERA[CATEGORIA DEL SERVIDOR],"")</f>
        <v>CARRERA ADMINISTRATIVA</v>
      </c>
      <c r="I817" s="65"/>
      <c r="J817" s="41" t="str">
        <f>IF(Tabla20[[#This Row],[CARRERA]]&lt;&gt;"",Tabla20[[#This Row],[CARRERA]],IF(Tabla20[[#This Row],[Columna1]]&lt;&gt;"",Tabla20[[#This Row],[Columna1]],""))</f>
        <v>CARRERA ADMINISTRATIVA</v>
      </c>
      <c r="K817" s="55" t="str">
        <f>IF(Tabla20[[#This Row],[TIPO]]="Temporales",_xlfn.XLOOKUP(Tabla20[[#This Row],[NOMBRE Y APELLIDO]],TBLFECHAS[NOMBRE Y APELLIDO],TBLFECHAS[DESDE]),"")</f>
        <v/>
      </c>
      <c r="L817" s="55" t="str">
        <f>IF(Tabla20[[#This Row],[TIPO]]="Temporales",_xlfn.XLOOKUP(Tabla20[[#This Row],[NOMBRE Y APELLIDO]],TBLFECHAS[NOMBRE Y APELLIDO],TBLFECHAS[HASTA]),"")</f>
        <v/>
      </c>
      <c r="M817" s="58">
        <v>20000</v>
      </c>
      <c r="N817" s="63">
        <v>0</v>
      </c>
      <c r="O817" s="59">
        <v>608</v>
      </c>
      <c r="P817" s="59">
        <v>574</v>
      </c>
      <c r="Q817" s="59">
        <f>Tabla20[[#This Row],[sbruto]]-SUM(Tabla20[[#This Row],[ISR]:[AFP]])-Tabla20[[#This Row],[sneto]]</f>
        <v>771</v>
      </c>
      <c r="R817" s="59">
        <v>18047</v>
      </c>
      <c r="S817" s="45" t="str">
        <f>_xlfn.XLOOKUP(Tabla20[[#This Row],[cedula]],TMODELO[Numero Documento],TMODELO[gen])</f>
        <v>M</v>
      </c>
      <c r="T817" s="49" t="str">
        <f>_xlfn.XLOOKUP(Tabla20[[#This Row],[cedula]],TMODELO[Numero Documento],TMODELO[Lugar Funciones Codigo])</f>
        <v>01.83.03.04</v>
      </c>
    </row>
    <row r="818" spans="1:20">
      <c r="A818" s="57" t="s">
        <v>3113</v>
      </c>
      <c r="B818" s="57" t="s">
        <v>3145</v>
      </c>
      <c r="C818" s="57" t="s">
        <v>3158</v>
      </c>
      <c r="D818" s="57" t="s">
        <v>1514</v>
      </c>
      <c r="E818" s="57" t="str">
        <f>_xlfn.XLOOKUP(Tabla20[[#This Row],[cedula]],TMODELO[Numero Documento],TMODELO[Empleado])</f>
        <v>SILVIO ARCENILIO OGANDO EUGENIA</v>
      </c>
      <c r="F818" s="57" t="s">
        <v>570</v>
      </c>
      <c r="G818" s="57" t="str">
        <f>_xlfn.XLOOKUP(Tabla20[[#This Row],[cedula]],TMODELO[Numero Documento],TMODELO[Lugar Funciones])</f>
        <v>DIRECCION GENERAL DE MUSEOS</v>
      </c>
      <c r="H818" s="57" t="str">
        <f>_xlfn.XLOOKUP(Tabla20[[#This Row],[cedula]],TCARRERA[CEDULA],TCARRERA[CATEGORIA DEL SERVIDOR],"")</f>
        <v>CARRERA ADMINISTRATIVA</v>
      </c>
      <c r="I818" s="65"/>
      <c r="J818" s="41" t="str">
        <f>IF(Tabla20[[#This Row],[CARRERA]]&lt;&gt;"",Tabla20[[#This Row],[CARRERA]],IF(Tabla20[[#This Row],[Columna1]]&lt;&gt;"",Tabla20[[#This Row],[Columna1]],""))</f>
        <v>CARRERA ADMINISTRATIVA</v>
      </c>
      <c r="K818" s="55" t="str">
        <f>IF(Tabla20[[#This Row],[TIPO]]="Temporales",_xlfn.XLOOKUP(Tabla20[[#This Row],[NOMBRE Y APELLIDO]],TBLFECHAS[NOMBRE Y APELLIDO],TBLFECHAS[DESDE]),"")</f>
        <v/>
      </c>
      <c r="L818" s="55" t="str">
        <f>IF(Tabla20[[#This Row],[TIPO]]="Temporales",_xlfn.XLOOKUP(Tabla20[[#This Row],[NOMBRE Y APELLIDO]],TBLFECHAS[NOMBRE Y APELLIDO],TBLFECHAS[HASTA]),"")</f>
        <v/>
      </c>
      <c r="M818" s="58">
        <v>20000</v>
      </c>
      <c r="N818" s="59">
        <v>0</v>
      </c>
      <c r="O818" s="59">
        <v>608</v>
      </c>
      <c r="P818" s="59">
        <v>574</v>
      </c>
      <c r="Q818" s="59">
        <f>Tabla20[[#This Row],[sbruto]]-SUM(Tabla20[[#This Row],[ISR]:[AFP]])-Tabla20[[#This Row],[sneto]]</f>
        <v>2671.1200000000008</v>
      </c>
      <c r="R818" s="59">
        <v>16146.88</v>
      </c>
      <c r="S818" s="45" t="str">
        <f>_xlfn.XLOOKUP(Tabla20[[#This Row],[cedula]],TMODELO[Numero Documento],TMODELO[gen])</f>
        <v>M</v>
      </c>
      <c r="T818" s="49" t="str">
        <f>_xlfn.XLOOKUP(Tabla20[[#This Row],[cedula]],TMODELO[Numero Documento],TMODELO[Lugar Funciones Codigo])</f>
        <v>01.83.03.04</v>
      </c>
    </row>
    <row r="819" spans="1:20">
      <c r="A819" s="57" t="s">
        <v>3113</v>
      </c>
      <c r="B819" s="57" t="s">
        <v>3145</v>
      </c>
      <c r="C819" s="57" t="s">
        <v>3158</v>
      </c>
      <c r="D819" s="57" t="s">
        <v>1469</v>
      </c>
      <c r="E819" s="57" t="str">
        <f>_xlfn.XLOOKUP(Tabla20[[#This Row],[cedula]],TMODELO[Numero Documento],TMODELO[Empleado])</f>
        <v>LOURDE ALTAGRACIA GONZALES</v>
      </c>
      <c r="F819" s="57" t="s">
        <v>8</v>
      </c>
      <c r="G819" s="57" t="str">
        <f>_xlfn.XLOOKUP(Tabla20[[#This Row],[cedula]],TMODELO[Numero Documento],TMODELO[Lugar Funciones])</f>
        <v>DIRECCION GENERAL DE MUSEOS</v>
      </c>
      <c r="H819" s="57" t="str">
        <f>_xlfn.XLOOKUP(Tabla20[[#This Row],[cedula]],TCARRERA[CEDULA],TCARRERA[CATEGORIA DEL SERVIDOR],"")</f>
        <v>CARRERA ADMINISTRATIVA</v>
      </c>
      <c r="I819" s="65"/>
      <c r="J819" s="50" t="str">
        <f>IF(Tabla20[[#This Row],[CARRERA]]&lt;&gt;"",Tabla20[[#This Row],[CARRERA]],IF(Tabla20[[#This Row],[Columna1]]&lt;&gt;"",Tabla20[[#This Row],[Columna1]],""))</f>
        <v>CARRERA ADMINISTRATIVA</v>
      </c>
      <c r="K819" s="54" t="str">
        <f>IF(Tabla20[[#This Row],[TIPO]]="Temporales",_xlfn.XLOOKUP(Tabla20[[#This Row],[NOMBRE Y APELLIDO]],TBLFECHAS[NOMBRE Y APELLIDO],TBLFECHAS[DESDE]),"")</f>
        <v/>
      </c>
      <c r="L819" s="54" t="str">
        <f>IF(Tabla20[[#This Row],[TIPO]]="Temporales",_xlfn.XLOOKUP(Tabla20[[#This Row],[NOMBRE Y APELLIDO]],TBLFECHAS[NOMBRE Y APELLIDO],TBLFECHAS[HASTA]),"")</f>
        <v/>
      </c>
      <c r="M819" s="58">
        <v>20000</v>
      </c>
      <c r="N819" s="63">
        <v>0</v>
      </c>
      <c r="O819" s="59">
        <v>608</v>
      </c>
      <c r="P819" s="59">
        <v>574</v>
      </c>
      <c r="Q819" s="59">
        <f>Tabla20[[#This Row],[sbruto]]-SUM(Tabla20[[#This Row],[ISR]:[AFP]])-Tabla20[[#This Row],[sneto]]</f>
        <v>2349</v>
      </c>
      <c r="R819" s="59">
        <v>16469</v>
      </c>
      <c r="S819" s="45" t="str">
        <f>_xlfn.XLOOKUP(Tabla20[[#This Row],[cedula]],TMODELO[Numero Documento],TMODELO[gen])</f>
        <v>F</v>
      </c>
      <c r="T819" s="49" t="str">
        <f>_xlfn.XLOOKUP(Tabla20[[#This Row],[cedula]],TMODELO[Numero Documento],TMODELO[Lugar Funciones Codigo])</f>
        <v>01.83.03.04</v>
      </c>
    </row>
    <row r="820" spans="1:20">
      <c r="A820" s="57" t="s">
        <v>3113</v>
      </c>
      <c r="B820" s="57" t="s">
        <v>3145</v>
      </c>
      <c r="C820" s="57" t="s">
        <v>3158</v>
      </c>
      <c r="D820" s="57" t="s">
        <v>2400</v>
      </c>
      <c r="E820" s="57" t="str">
        <f>_xlfn.XLOOKUP(Tabla20[[#This Row],[cedula]],TMODELO[Numero Documento],TMODELO[Empleado])</f>
        <v>FREDDY ANTONIO ABREU DIAZ</v>
      </c>
      <c r="F820" s="57" t="s">
        <v>8</v>
      </c>
      <c r="G820" s="57" t="str">
        <f>_xlfn.XLOOKUP(Tabla20[[#This Row],[cedula]],TMODELO[Numero Documento],TMODELO[Lugar Funciones])</f>
        <v>DIRECCION GENERAL DE MUSEOS</v>
      </c>
      <c r="H820" s="57" t="str">
        <f>_xlfn.XLOOKUP(Tabla20[[#This Row],[cedula]],TCARRERA[CEDULA],TCARRERA[CATEGORIA DEL SERVIDOR],"")</f>
        <v/>
      </c>
      <c r="I820" s="65"/>
      <c r="J820" s="41" t="str">
        <f>IF(Tabla20[[#This Row],[CARRERA]]&lt;&gt;"",Tabla20[[#This Row],[CARRERA]],IF(Tabla20[[#This Row],[Columna1]]&lt;&gt;"",Tabla20[[#This Row],[Columna1]],""))</f>
        <v/>
      </c>
      <c r="K820" s="55" t="str">
        <f>IF(Tabla20[[#This Row],[TIPO]]="Temporales",_xlfn.XLOOKUP(Tabla20[[#This Row],[NOMBRE Y APELLIDO]],TBLFECHAS[NOMBRE Y APELLIDO],TBLFECHAS[DESDE]),"")</f>
        <v/>
      </c>
      <c r="L820" s="55" t="str">
        <f>IF(Tabla20[[#This Row],[TIPO]]="Temporales",_xlfn.XLOOKUP(Tabla20[[#This Row],[NOMBRE Y APELLIDO]],TBLFECHAS[NOMBRE Y APELLIDO],TBLFECHAS[HASTA]),"")</f>
        <v/>
      </c>
      <c r="M820" s="58">
        <v>20000</v>
      </c>
      <c r="N820" s="63">
        <v>0</v>
      </c>
      <c r="O820" s="59">
        <v>608</v>
      </c>
      <c r="P820" s="59">
        <v>574</v>
      </c>
      <c r="Q820" s="59">
        <f>Tabla20[[#This Row],[sbruto]]-SUM(Tabla20[[#This Row],[ISR]:[AFP]])-Tabla20[[#This Row],[sneto]]</f>
        <v>7707.0300000000007</v>
      </c>
      <c r="R820" s="59">
        <v>11110.97</v>
      </c>
      <c r="S820" s="48" t="str">
        <f>_xlfn.XLOOKUP(Tabla20[[#This Row],[cedula]],TMODELO[Numero Documento],TMODELO[gen])</f>
        <v>M</v>
      </c>
      <c r="T820" s="49" t="str">
        <f>_xlfn.XLOOKUP(Tabla20[[#This Row],[cedula]],TMODELO[Numero Documento],TMODELO[Lugar Funciones Codigo])</f>
        <v>01.83.03.04</v>
      </c>
    </row>
    <row r="821" spans="1:20">
      <c r="A821" s="57" t="s">
        <v>3113</v>
      </c>
      <c r="B821" s="57" t="s">
        <v>3145</v>
      </c>
      <c r="C821" s="57" t="s">
        <v>3158</v>
      </c>
      <c r="D821" s="57" t="s">
        <v>1491</v>
      </c>
      <c r="E821" s="57" t="str">
        <f>_xlfn.XLOOKUP(Tabla20[[#This Row],[cedula]],TMODELO[Numero Documento],TMODELO[Empleado])</f>
        <v>MILTON SANTIAGO ADAMES MANZUETA</v>
      </c>
      <c r="F821" s="57" t="s">
        <v>530</v>
      </c>
      <c r="G821" s="57" t="str">
        <f>_xlfn.XLOOKUP(Tabla20[[#This Row],[cedula]],TMODELO[Numero Documento],TMODELO[Lugar Funciones])</f>
        <v>DIRECCION GENERAL DE MUSEOS</v>
      </c>
      <c r="H821" s="57" t="str">
        <f>_xlfn.XLOOKUP(Tabla20[[#This Row],[cedula]],TCARRERA[CEDULA],TCARRERA[CATEGORIA DEL SERVIDOR],"")</f>
        <v>CARRERA ADMINISTRATIVA</v>
      </c>
      <c r="I821" s="65"/>
      <c r="J821" s="41" t="str">
        <f>IF(Tabla20[[#This Row],[CARRERA]]&lt;&gt;"",Tabla20[[#This Row],[CARRERA]],IF(Tabla20[[#This Row],[Columna1]]&lt;&gt;"",Tabla20[[#This Row],[Columna1]],""))</f>
        <v>CARRERA ADMINISTRATIVA</v>
      </c>
      <c r="K821" s="55" t="str">
        <f>IF(Tabla20[[#This Row],[TIPO]]="Temporales",_xlfn.XLOOKUP(Tabla20[[#This Row],[NOMBRE Y APELLIDO]],TBLFECHAS[NOMBRE Y APELLIDO],TBLFECHAS[DESDE]),"")</f>
        <v/>
      </c>
      <c r="L821" s="55" t="str">
        <f>IF(Tabla20[[#This Row],[TIPO]]="Temporales",_xlfn.XLOOKUP(Tabla20[[#This Row],[NOMBRE Y APELLIDO]],TBLFECHAS[NOMBRE Y APELLIDO],TBLFECHAS[HASTA]),"")</f>
        <v/>
      </c>
      <c r="M821" s="58">
        <v>20000</v>
      </c>
      <c r="N821" s="63">
        <v>0</v>
      </c>
      <c r="O821" s="59">
        <v>608</v>
      </c>
      <c r="P821" s="59">
        <v>574</v>
      </c>
      <c r="Q821" s="59">
        <f>Tabla20[[#This Row],[sbruto]]-SUM(Tabla20[[#This Row],[ISR]:[AFP]])-Tabla20[[#This Row],[sneto]]</f>
        <v>14469.310000000001</v>
      </c>
      <c r="R821" s="59">
        <v>4348.6899999999996</v>
      </c>
      <c r="S821" s="45" t="str">
        <f>_xlfn.XLOOKUP(Tabla20[[#This Row],[cedula]],TMODELO[Numero Documento],TMODELO[gen])</f>
        <v>M</v>
      </c>
      <c r="T821" s="49" t="str">
        <f>_xlfn.XLOOKUP(Tabla20[[#This Row],[cedula]],TMODELO[Numero Documento],TMODELO[Lugar Funciones Codigo])</f>
        <v>01.83.03.04</v>
      </c>
    </row>
    <row r="822" spans="1:20">
      <c r="A822" s="57" t="s">
        <v>3113</v>
      </c>
      <c r="B822" s="57" t="s">
        <v>3145</v>
      </c>
      <c r="C822" s="57" t="s">
        <v>3158</v>
      </c>
      <c r="D822" s="57" t="s">
        <v>1467</v>
      </c>
      <c r="E822" s="57" t="str">
        <f>_xlfn.XLOOKUP(Tabla20[[#This Row],[cedula]],TMODELO[Numero Documento],TMODELO[Empleado])</f>
        <v>LISSETTE ALTAGRACIA ORTEGA</v>
      </c>
      <c r="F822" s="57" t="s">
        <v>8</v>
      </c>
      <c r="G822" s="57" t="str">
        <f>_xlfn.XLOOKUP(Tabla20[[#This Row],[cedula]],TMODELO[Numero Documento],TMODELO[Lugar Funciones])</f>
        <v>DIRECCION GENERAL DE MUSEOS</v>
      </c>
      <c r="H822" s="57" t="str">
        <f>_xlfn.XLOOKUP(Tabla20[[#This Row],[cedula]],TCARRERA[CEDULA],TCARRERA[CATEGORIA DEL SERVIDOR],"")</f>
        <v>CARRERA ADMINISTRATIVA</v>
      </c>
      <c r="I822" s="65"/>
      <c r="J822" s="41" t="str">
        <f>IF(Tabla20[[#This Row],[CARRERA]]&lt;&gt;"",Tabla20[[#This Row],[CARRERA]],IF(Tabla20[[#This Row],[Columna1]]&lt;&gt;"",Tabla20[[#This Row],[Columna1]],""))</f>
        <v>CARRERA ADMINISTRATIVA</v>
      </c>
      <c r="K822" s="55" t="str">
        <f>IF(Tabla20[[#This Row],[TIPO]]="Temporales",_xlfn.XLOOKUP(Tabla20[[#This Row],[NOMBRE Y APELLIDO]],TBLFECHAS[NOMBRE Y APELLIDO],TBLFECHAS[DESDE]),"")</f>
        <v/>
      </c>
      <c r="L822" s="55" t="str">
        <f>IF(Tabla20[[#This Row],[TIPO]]="Temporales",_xlfn.XLOOKUP(Tabla20[[#This Row],[NOMBRE Y APELLIDO]],TBLFECHAS[NOMBRE Y APELLIDO],TBLFECHAS[HASTA]),"")</f>
        <v/>
      </c>
      <c r="M822" s="58">
        <v>20000</v>
      </c>
      <c r="N822" s="63">
        <v>0</v>
      </c>
      <c r="O822" s="59">
        <v>608</v>
      </c>
      <c r="P822" s="59">
        <v>574</v>
      </c>
      <c r="Q822" s="59">
        <f>Tabla20[[#This Row],[sbruto]]-SUM(Tabla20[[#This Row],[ISR]:[AFP]])-Tabla20[[#This Row],[sneto]]</f>
        <v>6171</v>
      </c>
      <c r="R822" s="59">
        <v>12647</v>
      </c>
      <c r="S822" s="45" t="str">
        <f>_xlfn.XLOOKUP(Tabla20[[#This Row],[cedula]],TMODELO[Numero Documento],TMODELO[gen])</f>
        <v>F</v>
      </c>
      <c r="T822" s="49" t="str">
        <f>_xlfn.XLOOKUP(Tabla20[[#This Row],[cedula]],TMODELO[Numero Documento],TMODELO[Lugar Funciones Codigo])</f>
        <v>01.83.03.04</v>
      </c>
    </row>
    <row r="823" spans="1:20">
      <c r="A823" s="57" t="s">
        <v>3113</v>
      </c>
      <c r="B823" s="57" t="s">
        <v>3145</v>
      </c>
      <c r="C823" s="57" t="s">
        <v>3158</v>
      </c>
      <c r="D823" s="57" t="s">
        <v>1497</v>
      </c>
      <c r="E823" s="57" t="str">
        <f>_xlfn.XLOOKUP(Tabla20[[#This Row],[cedula]],TMODELO[Numero Documento],TMODELO[Empleado])</f>
        <v>PABLO BELEN DE LOS SANTOS</v>
      </c>
      <c r="F823" s="57" t="s">
        <v>8</v>
      </c>
      <c r="G823" s="57" t="str">
        <f>_xlfn.XLOOKUP(Tabla20[[#This Row],[cedula]],TMODELO[Numero Documento],TMODELO[Lugar Funciones])</f>
        <v>DIRECCION GENERAL DE MUSEOS</v>
      </c>
      <c r="H823" s="57" t="str">
        <f>_xlfn.XLOOKUP(Tabla20[[#This Row],[cedula]],TCARRERA[CEDULA],TCARRERA[CATEGORIA DEL SERVIDOR],"")</f>
        <v>CARRERA ADMINISTRATIVA</v>
      </c>
      <c r="I823" s="65"/>
      <c r="J823" s="41" t="str">
        <f>IF(Tabla20[[#This Row],[CARRERA]]&lt;&gt;"",Tabla20[[#This Row],[CARRERA]],IF(Tabla20[[#This Row],[Columna1]]&lt;&gt;"",Tabla20[[#This Row],[Columna1]],""))</f>
        <v>CARRERA ADMINISTRATIVA</v>
      </c>
      <c r="K823" s="55" t="str">
        <f>IF(Tabla20[[#This Row],[TIPO]]="Temporales",_xlfn.XLOOKUP(Tabla20[[#This Row],[NOMBRE Y APELLIDO]],TBLFECHAS[NOMBRE Y APELLIDO],TBLFECHAS[DESDE]),"")</f>
        <v/>
      </c>
      <c r="L823" s="55" t="str">
        <f>IF(Tabla20[[#This Row],[TIPO]]="Temporales",_xlfn.XLOOKUP(Tabla20[[#This Row],[NOMBRE Y APELLIDO]],TBLFECHAS[NOMBRE Y APELLIDO],TBLFECHAS[HASTA]),"")</f>
        <v/>
      </c>
      <c r="M823" s="58">
        <v>20000</v>
      </c>
      <c r="N823" s="63">
        <v>0</v>
      </c>
      <c r="O823" s="59">
        <v>608</v>
      </c>
      <c r="P823" s="59">
        <v>574</v>
      </c>
      <c r="Q823" s="59">
        <f>Tabla20[[#This Row],[sbruto]]-SUM(Tabla20[[#This Row],[ISR]:[AFP]])-Tabla20[[#This Row],[sneto]]</f>
        <v>5849.34</v>
      </c>
      <c r="R823" s="59">
        <v>12968.66</v>
      </c>
      <c r="S823" s="45" t="str">
        <f>_xlfn.XLOOKUP(Tabla20[[#This Row],[cedula]],TMODELO[Numero Documento],TMODELO[gen])</f>
        <v>M</v>
      </c>
      <c r="T823" s="49" t="str">
        <f>_xlfn.XLOOKUP(Tabla20[[#This Row],[cedula]],TMODELO[Numero Documento],TMODELO[Lugar Funciones Codigo])</f>
        <v>01.83.03.04</v>
      </c>
    </row>
    <row r="824" spans="1:20">
      <c r="A824" s="57" t="s">
        <v>3113</v>
      </c>
      <c r="B824" s="57" t="s">
        <v>3145</v>
      </c>
      <c r="C824" s="57" t="s">
        <v>3158</v>
      </c>
      <c r="D824" s="57" t="s">
        <v>2496</v>
      </c>
      <c r="E824" s="57" t="str">
        <f>_xlfn.XLOOKUP(Tabla20[[#This Row],[cedula]],TMODELO[Numero Documento],TMODELO[Empleado])</f>
        <v>NAIROBI GUTIERREZ GUZMAN</v>
      </c>
      <c r="F824" s="57" t="s">
        <v>8</v>
      </c>
      <c r="G824" s="57" t="str">
        <f>_xlfn.XLOOKUP(Tabla20[[#This Row],[cedula]],TMODELO[Numero Documento],TMODELO[Lugar Funciones])</f>
        <v>DIRECCION GENERAL DE MUSEOS</v>
      </c>
      <c r="H824" s="57" t="str">
        <f>_xlfn.XLOOKUP(Tabla20[[#This Row],[cedula]],TCARRERA[CEDULA],TCARRERA[CATEGORIA DEL SERVIDOR],"")</f>
        <v/>
      </c>
      <c r="I824" s="65"/>
      <c r="J824" s="41" t="str">
        <f>IF(Tabla20[[#This Row],[CARRERA]]&lt;&gt;"",Tabla20[[#This Row],[CARRERA]],IF(Tabla20[[#This Row],[Columna1]]&lt;&gt;"",Tabla20[[#This Row],[Columna1]],""))</f>
        <v/>
      </c>
      <c r="K824" s="55" t="str">
        <f>IF(Tabla20[[#This Row],[TIPO]]="Temporales",_xlfn.XLOOKUP(Tabla20[[#This Row],[NOMBRE Y APELLIDO]],TBLFECHAS[NOMBRE Y APELLIDO],TBLFECHAS[DESDE]),"")</f>
        <v/>
      </c>
      <c r="L824" s="55" t="str">
        <f>IF(Tabla20[[#This Row],[TIPO]]="Temporales",_xlfn.XLOOKUP(Tabla20[[#This Row],[NOMBRE Y APELLIDO]],TBLFECHAS[NOMBRE Y APELLIDO],TBLFECHAS[HASTA]),"")</f>
        <v/>
      </c>
      <c r="M824" s="58">
        <v>20000</v>
      </c>
      <c r="N824" s="63">
        <v>0</v>
      </c>
      <c r="O824" s="59">
        <v>608</v>
      </c>
      <c r="P824" s="59">
        <v>574</v>
      </c>
      <c r="Q824" s="59">
        <f>Tabla20[[#This Row],[sbruto]]-SUM(Tabla20[[#This Row],[ISR]:[AFP]])-Tabla20[[#This Row],[sneto]]</f>
        <v>25</v>
      </c>
      <c r="R824" s="59">
        <v>18793</v>
      </c>
      <c r="S824" s="45" t="str">
        <f>_xlfn.XLOOKUP(Tabla20[[#This Row],[cedula]],TMODELO[Numero Documento],TMODELO[gen])</f>
        <v>F</v>
      </c>
      <c r="T824" s="49" t="str">
        <f>_xlfn.XLOOKUP(Tabla20[[#This Row],[cedula]],TMODELO[Numero Documento],TMODELO[Lugar Funciones Codigo])</f>
        <v>01.83.03.04</v>
      </c>
    </row>
    <row r="825" spans="1:20">
      <c r="A825" s="57" t="s">
        <v>3113</v>
      </c>
      <c r="B825" s="57" t="s">
        <v>3145</v>
      </c>
      <c r="C825" s="57" t="s">
        <v>3158</v>
      </c>
      <c r="D825" s="57" t="s">
        <v>2396</v>
      </c>
      <c r="E825" s="57" t="str">
        <f>_xlfn.XLOOKUP(Tabla20[[#This Row],[cedula]],TMODELO[Numero Documento],TMODELO[Empleado])</f>
        <v>FIORDALIZA CONTRERAS ALCANTARA</v>
      </c>
      <c r="F825" s="57" t="s">
        <v>8</v>
      </c>
      <c r="G825" s="57" t="str">
        <f>_xlfn.XLOOKUP(Tabla20[[#This Row],[cedula]],TMODELO[Numero Documento],TMODELO[Lugar Funciones])</f>
        <v>DIRECCION GENERAL DE MUSEOS</v>
      </c>
      <c r="H825" s="57" t="str">
        <f>_xlfn.XLOOKUP(Tabla20[[#This Row],[cedula]],TCARRERA[CEDULA],TCARRERA[CATEGORIA DEL SERVIDOR],"")</f>
        <v/>
      </c>
      <c r="I825" s="65"/>
      <c r="J825" s="41" t="str">
        <f>IF(Tabla20[[#This Row],[CARRERA]]&lt;&gt;"",Tabla20[[#This Row],[CARRERA]],IF(Tabla20[[#This Row],[Columna1]]&lt;&gt;"",Tabla20[[#This Row],[Columna1]],""))</f>
        <v/>
      </c>
      <c r="K825" s="55" t="str">
        <f>IF(Tabla20[[#This Row],[TIPO]]="Temporales",_xlfn.XLOOKUP(Tabla20[[#This Row],[NOMBRE Y APELLIDO]],TBLFECHAS[NOMBRE Y APELLIDO],TBLFECHAS[DESDE]),"")</f>
        <v/>
      </c>
      <c r="L825" s="55" t="str">
        <f>IF(Tabla20[[#This Row],[TIPO]]="Temporales",_xlfn.XLOOKUP(Tabla20[[#This Row],[NOMBRE Y APELLIDO]],TBLFECHAS[NOMBRE Y APELLIDO],TBLFECHAS[HASTA]),"")</f>
        <v/>
      </c>
      <c r="M825" s="58">
        <v>20000</v>
      </c>
      <c r="N825" s="63">
        <v>0</v>
      </c>
      <c r="O825" s="59">
        <v>608</v>
      </c>
      <c r="P825" s="59">
        <v>574</v>
      </c>
      <c r="Q825" s="59">
        <f>Tabla20[[#This Row],[sbruto]]-SUM(Tabla20[[#This Row],[ISR]:[AFP]])-Tabla20[[#This Row],[sneto]]</f>
        <v>11502.630000000001</v>
      </c>
      <c r="R825" s="59">
        <v>7315.37</v>
      </c>
      <c r="S825" s="48" t="str">
        <f>_xlfn.XLOOKUP(Tabla20[[#This Row],[cedula]],TMODELO[Numero Documento],TMODELO[gen])</f>
        <v>F</v>
      </c>
      <c r="T825" s="49" t="str">
        <f>_xlfn.XLOOKUP(Tabla20[[#This Row],[cedula]],TMODELO[Numero Documento],TMODELO[Lugar Funciones Codigo])</f>
        <v>01.83.03.04</v>
      </c>
    </row>
    <row r="826" spans="1:20">
      <c r="A826" s="57" t="s">
        <v>3113</v>
      </c>
      <c r="B826" s="57" t="s">
        <v>3145</v>
      </c>
      <c r="C826" s="57" t="s">
        <v>3158</v>
      </c>
      <c r="D826" s="57" t="s">
        <v>1416</v>
      </c>
      <c r="E826" s="57" t="str">
        <f>_xlfn.XLOOKUP(Tabla20[[#This Row],[cedula]],TMODELO[Numero Documento],TMODELO[Empleado])</f>
        <v>ANGEL GERINELDO CIPRIAN RAMIREZ</v>
      </c>
      <c r="F826" s="57" t="s">
        <v>130</v>
      </c>
      <c r="G826" s="57" t="str">
        <f>_xlfn.XLOOKUP(Tabla20[[#This Row],[cedula]],TMODELO[Numero Documento],TMODELO[Lugar Funciones])</f>
        <v>DIRECCION GENERAL DE MUSEOS</v>
      </c>
      <c r="H826" s="57" t="str">
        <f>_xlfn.XLOOKUP(Tabla20[[#This Row],[cedula]],TCARRERA[CEDULA],TCARRERA[CATEGORIA DEL SERVIDOR],"")</f>
        <v>CARRERA ADMINISTRATIVA</v>
      </c>
      <c r="I826" s="65"/>
      <c r="J826" s="41" t="str">
        <f>IF(Tabla20[[#This Row],[CARRERA]]&lt;&gt;"",Tabla20[[#This Row],[CARRERA]],IF(Tabla20[[#This Row],[Columna1]]&lt;&gt;"",Tabla20[[#This Row],[Columna1]],""))</f>
        <v>CARRERA ADMINISTRATIVA</v>
      </c>
      <c r="K826" s="55" t="str">
        <f>IF(Tabla20[[#This Row],[TIPO]]="Temporales",_xlfn.XLOOKUP(Tabla20[[#This Row],[NOMBRE Y APELLIDO]],TBLFECHAS[NOMBRE Y APELLIDO],TBLFECHAS[DESDE]),"")</f>
        <v/>
      </c>
      <c r="L826" s="55" t="str">
        <f>IF(Tabla20[[#This Row],[TIPO]]="Temporales",_xlfn.XLOOKUP(Tabla20[[#This Row],[NOMBRE Y APELLIDO]],TBLFECHAS[NOMBRE Y APELLIDO],TBLFECHAS[HASTA]),"")</f>
        <v/>
      </c>
      <c r="M826" s="58">
        <v>20000</v>
      </c>
      <c r="N826" s="63">
        <v>0</v>
      </c>
      <c r="O826" s="59">
        <v>608</v>
      </c>
      <c r="P826" s="59">
        <v>574</v>
      </c>
      <c r="Q826" s="59">
        <f>Tabla20[[#This Row],[sbruto]]-SUM(Tabla20[[#This Row],[ISR]:[AFP]])-Tabla20[[#This Row],[sneto]]</f>
        <v>7268.1900000000005</v>
      </c>
      <c r="R826" s="59">
        <v>11549.81</v>
      </c>
      <c r="S826" s="45" t="str">
        <f>_xlfn.XLOOKUP(Tabla20[[#This Row],[cedula]],TMODELO[Numero Documento],TMODELO[gen])</f>
        <v>M</v>
      </c>
      <c r="T826" s="49" t="str">
        <f>_xlfn.XLOOKUP(Tabla20[[#This Row],[cedula]],TMODELO[Numero Documento],TMODELO[Lugar Funciones Codigo])</f>
        <v>01.83.03.04</v>
      </c>
    </row>
    <row r="827" spans="1:20">
      <c r="A827" s="57" t="s">
        <v>3113</v>
      </c>
      <c r="B827" s="57" t="s">
        <v>3145</v>
      </c>
      <c r="C827" s="57" t="s">
        <v>3158</v>
      </c>
      <c r="D827" s="57" t="s">
        <v>2481</v>
      </c>
      <c r="E827" s="57" t="str">
        <f>_xlfn.XLOOKUP(Tabla20[[#This Row],[cedula]],TMODELO[Numero Documento],TMODELO[Empleado])</f>
        <v>MARIA ESTEFANY CASTRO SANTANA</v>
      </c>
      <c r="F827" s="57" t="s">
        <v>8</v>
      </c>
      <c r="G827" s="57" t="str">
        <f>_xlfn.XLOOKUP(Tabla20[[#This Row],[cedula]],TMODELO[Numero Documento],TMODELO[Lugar Funciones])</f>
        <v>DIRECCION GENERAL DE MUSEOS</v>
      </c>
      <c r="H827" s="57" t="str">
        <f>_xlfn.XLOOKUP(Tabla20[[#This Row],[cedula]],TCARRERA[CEDULA],TCARRERA[CATEGORIA DEL SERVIDOR],"")</f>
        <v/>
      </c>
      <c r="I827" s="65"/>
      <c r="J827" s="41" t="str">
        <f>IF(Tabla20[[#This Row],[CARRERA]]&lt;&gt;"",Tabla20[[#This Row],[CARRERA]],IF(Tabla20[[#This Row],[Columna1]]&lt;&gt;"",Tabla20[[#This Row],[Columna1]],""))</f>
        <v/>
      </c>
      <c r="K827" s="55" t="str">
        <f>IF(Tabla20[[#This Row],[TIPO]]="Temporales",_xlfn.XLOOKUP(Tabla20[[#This Row],[NOMBRE Y APELLIDO]],TBLFECHAS[NOMBRE Y APELLIDO],TBLFECHAS[DESDE]),"")</f>
        <v/>
      </c>
      <c r="L827" s="55" t="str">
        <f>IF(Tabla20[[#This Row],[TIPO]]="Temporales",_xlfn.XLOOKUP(Tabla20[[#This Row],[NOMBRE Y APELLIDO]],TBLFECHAS[NOMBRE Y APELLIDO],TBLFECHAS[HASTA]),"")</f>
        <v/>
      </c>
      <c r="M827" s="58">
        <v>20000</v>
      </c>
      <c r="N827" s="63">
        <v>0</v>
      </c>
      <c r="O827" s="59">
        <v>608</v>
      </c>
      <c r="P827" s="59">
        <v>574</v>
      </c>
      <c r="Q827" s="59">
        <f>Tabla20[[#This Row],[sbruto]]-SUM(Tabla20[[#This Row],[ISR]:[AFP]])-Tabla20[[#This Row],[sneto]]</f>
        <v>8504.34</v>
      </c>
      <c r="R827" s="59">
        <v>10313.66</v>
      </c>
      <c r="S827" s="45" t="str">
        <f>_xlfn.XLOOKUP(Tabla20[[#This Row],[cedula]],TMODELO[Numero Documento],TMODELO[gen])</f>
        <v>F</v>
      </c>
      <c r="T827" s="49" t="str">
        <f>_xlfn.XLOOKUP(Tabla20[[#This Row],[cedula]],TMODELO[Numero Documento],TMODELO[Lugar Funciones Codigo])</f>
        <v>01.83.03.04</v>
      </c>
    </row>
    <row r="828" spans="1:20">
      <c r="A828" s="57" t="s">
        <v>3113</v>
      </c>
      <c r="B828" s="57" t="s">
        <v>3145</v>
      </c>
      <c r="C828" s="57" t="s">
        <v>3158</v>
      </c>
      <c r="D828" s="57" t="s">
        <v>2418</v>
      </c>
      <c r="E828" s="57" t="str">
        <f>_xlfn.XLOOKUP(Tabla20[[#This Row],[cedula]],TMODELO[Numero Documento],TMODELO[Empleado])</f>
        <v>JAZMIN MERCEDES REYES MEJIA</v>
      </c>
      <c r="F828" s="57" t="s">
        <v>8</v>
      </c>
      <c r="G828" s="57" t="str">
        <f>_xlfn.XLOOKUP(Tabla20[[#This Row],[cedula]],TMODELO[Numero Documento],TMODELO[Lugar Funciones])</f>
        <v>DIRECCION GENERAL DE MUSEOS</v>
      </c>
      <c r="H828" s="57" t="str">
        <f>_xlfn.XLOOKUP(Tabla20[[#This Row],[cedula]],TCARRERA[CEDULA],TCARRERA[CATEGORIA DEL SERVIDOR],"")</f>
        <v/>
      </c>
      <c r="I828" s="65"/>
      <c r="J828" s="41" t="str">
        <f>IF(Tabla20[[#This Row],[CARRERA]]&lt;&gt;"",Tabla20[[#This Row],[CARRERA]],IF(Tabla20[[#This Row],[Columna1]]&lt;&gt;"",Tabla20[[#This Row],[Columna1]],""))</f>
        <v/>
      </c>
      <c r="K828" s="55" t="str">
        <f>IF(Tabla20[[#This Row],[TIPO]]="Temporales",_xlfn.XLOOKUP(Tabla20[[#This Row],[NOMBRE Y APELLIDO]],TBLFECHAS[NOMBRE Y APELLIDO],TBLFECHAS[DESDE]),"")</f>
        <v/>
      </c>
      <c r="L828" s="55" t="str">
        <f>IF(Tabla20[[#This Row],[TIPO]]="Temporales",_xlfn.XLOOKUP(Tabla20[[#This Row],[NOMBRE Y APELLIDO]],TBLFECHAS[NOMBRE Y APELLIDO],TBLFECHAS[HASTA]),"")</f>
        <v/>
      </c>
      <c r="M828" s="58">
        <v>20000</v>
      </c>
      <c r="N828" s="63">
        <v>0</v>
      </c>
      <c r="O828" s="59">
        <v>608</v>
      </c>
      <c r="P828" s="59">
        <v>574</v>
      </c>
      <c r="Q828" s="59">
        <f>Tabla20[[#This Row],[sbruto]]-SUM(Tabla20[[#This Row],[ISR]:[AFP]])-Tabla20[[#This Row],[sneto]]</f>
        <v>14392.55</v>
      </c>
      <c r="R828" s="59">
        <v>4425.45</v>
      </c>
      <c r="S828" s="45" t="str">
        <f>_xlfn.XLOOKUP(Tabla20[[#This Row],[cedula]],TMODELO[Numero Documento],TMODELO[gen])</f>
        <v>F</v>
      </c>
      <c r="T828" s="49" t="str">
        <f>_xlfn.XLOOKUP(Tabla20[[#This Row],[cedula]],TMODELO[Numero Documento],TMODELO[Lugar Funciones Codigo])</f>
        <v>01.83.03.04</v>
      </c>
    </row>
    <row r="829" spans="1:20">
      <c r="A829" s="57" t="s">
        <v>3113</v>
      </c>
      <c r="B829" s="57" t="s">
        <v>3145</v>
      </c>
      <c r="C829" s="57" t="s">
        <v>3158</v>
      </c>
      <c r="D829" s="57" t="s">
        <v>3168</v>
      </c>
      <c r="E829" s="57" t="str">
        <f>_xlfn.XLOOKUP(Tabla20[[#This Row],[cedula]],TMODELO[Numero Documento],TMODELO[Empleado])</f>
        <v>WELINTON ANTONIO MEDINA</v>
      </c>
      <c r="F829" s="57" t="s">
        <v>42</v>
      </c>
      <c r="G829" s="57" t="str">
        <f>_xlfn.XLOOKUP(Tabla20[[#This Row],[cedula]],TMODELO[Numero Documento],TMODELO[Lugar Funciones])</f>
        <v>DIRECCION GENERAL DE MUSEOS</v>
      </c>
      <c r="H829" s="57" t="str">
        <f>_xlfn.XLOOKUP(Tabla20[[#This Row],[cedula]],TCARRERA[CEDULA],TCARRERA[CATEGORIA DEL SERVIDOR],"")</f>
        <v/>
      </c>
      <c r="I829" s="65"/>
      <c r="J829" s="41" t="str">
        <f>IF(Tabla20[[#This Row],[CARRERA]]&lt;&gt;"",Tabla20[[#This Row],[CARRERA]],IF(Tabla20[[#This Row],[Columna1]]&lt;&gt;"",Tabla20[[#This Row],[Columna1]],""))</f>
        <v/>
      </c>
      <c r="K829" s="55" t="str">
        <f>IF(Tabla20[[#This Row],[TIPO]]="Temporales",_xlfn.XLOOKUP(Tabla20[[#This Row],[NOMBRE Y APELLIDO]],TBLFECHAS[NOMBRE Y APELLIDO],TBLFECHAS[DESDE]),"")</f>
        <v/>
      </c>
      <c r="L829" s="55" t="str">
        <f>IF(Tabla20[[#This Row],[TIPO]]="Temporales",_xlfn.XLOOKUP(Tabla20[[#This Row],[NOMBRE Y APELLIDO]],TBLFECHAS[NOMBRE Y APELLIDO],TBLFECHAS[HASTA]),"")</f>
        <v/>
      </c>
      <c r="M829" s="58">
        <v>20000</v>
      </c>
      <c r="N829" s="63">
        <v>0</v>
      </c>
      <c r="O829" s="59">
        <v>608</v>
      </c>
      <c r="P829" s="59">
        <v>574</v>
      </c>
      <c r="Q829" s="59">
        <f>Tabla20[[#This Row],[sbruto]]-SUM(Tabla20[[#This Row],[ISR]:[AFP]])-Tabla20[[#This Row],[sneto]]</f>
        <v>25</v>
      </c>
      <c r="R829" s="59">
        <v>18793</v>
      </c>
      <c r="S829" s="49" t="str">
        <f>_xlfn.XLOOKUP(Tabla20[[#This Row],[cedula]],TMODELO[Numero Documento],TMODELO[gen])</f>
        <v>M</v>
      </c>
      <c r="T829" s="49" t="str">
        <f>_xlfn.XLOOKUP(Tabla20[[#This Row],[cedula]],TMODELO[Numero Documento],TMODELO[Lugar Funciones Codigo])</f>
        <v>01.83.03.04</v>
      </c>
    </row>
    <row r="830" spans="1:20">
      <c r="A830" s="57" t="s">
        <v>3113</v>
      </c>
      <c r="B830" s="57" t="s">
        <v>3145</v>
      </c>
      <c r="C830" s="57" t="s">
        <v>3158</v>
      </c>
      <c r="D830" s="57" t="s">
        <v>2327</v>
      </c>
      <c r="E830" s="57" t="str">
        <f>_xlfn.XLOOKUP(Tabla20[[#This Row],[cedula]],TMODELO[Numero Documento],TMODELO[Empleado])</f>
        <v>ALMELIA RIVAS</v>
      </c>
      <c r="F830" s="57" t="s">
        <v>8</v>
      </c>
      <c r="G830" s="57" t="str">
        <f>_xlfn.XLOOKUP(Tabla20[[#This Row],[cedula]],TMODELO[Numero Documento],TMODELO[Lugar Funciones])</f>
        <v>DIRECCION GENERAL DE MUSEOS</v>
      </c>
      <c r="H830" s="57" t="str">
        <f>_xlfn.XLOOKUP(Tabla20[[#This Row],[cedula]],TCARRERA[CEDULA],TCARRERA[CATEGORIA DEL SERVIDOR],"")</f>
        <v/>
      </c>
      <c r="I830" s="65"/>
      <c r="J830" s="41" t="str">
        <f>IF(Tabla20[[#This Row],[CARRERA]]&lt;&gt;"",Tabla20[[#This Row],[CARRERA]],IF(Tabla20[[#This Row],[Columna1]]&lt;&gt;"",Tabla20[[#This Row],[Columna1]],""))</f>
        <v/>
      </c>
      <c r="K830" s="55" t="str">
        <f>IF(Tabla20[[#This Row],[TIPO]]="Temporales",_xlfn.XLOOKUP(Tabla20[[#This Row],[NOMBRE Y APELLIDO]],TBLFECHAS[NOMBRE Y APELLIDO],TBLFECHAS[DESDE]),"")</f>
        <v/>
      </c>
      <c r="L830" s="55" t="str">
        <f>IF(Tabla20[[#This Row],[TIPO]]="Temporales",_xlfn.XLOOKUP(Tabla20[[#This Row],[NOMBRE Y APELLIDO]],TBLFECHAS[NOMBRE Y APELLIDO],TBLFECHAS[HASTA]),"")</f>
        <v/>
      </c>
      <c r="M830" s="58">
        <v>20000</v>
      </c>
      <c r="N830" s="63">
        <v>0</v>
      </c>
      <c r="O830" s="59">
        <v>608</v>
      </c>
      <c r="P830" s="59">
        <v>574</v>
      </c>
      <c r="Q830" s="59">
        <f>Tabla20[[#This Row],[sbruto]]-SUM(Tabla20[[#This Row],[ISR]:[AFP]])-Tabla20[[#This Row],[sneto]]</f>
        <v>2817</v>
      </c>
      <c r="R830" s="59">
        <v>16001</v>
      </c>
      <c r="S830" s="45" t="str">
        <f>_xlfn.XLOOKUP(Tabla20[[#This Row],[cedula]],TMODELO[Numero Documento],TMODELO[gen])</f>
        <v>F</v>
      </c>
      <c r="T830" s="49" t="str">
        <f>_xlfn.XLOOKUP(Tabla20[[#This Row],[cedula]],TMODELO[Numero Documento],TMODELO[Lugar Funciones Codigo])</f>
        <v>01.83.03.04</v>
      </c>
    </row>
    <row r="831" spans="1:20">
      <c r="A831" s="57" t="s">
        <v>3113</v>
      </c>
      <c r="B831" s="57" t="s">
        <v>3145</v>
      </c>
      <c r="C831" s="57" t="s">
        <v>3158</v>
      </c>
      <c r="D831" s="57" t="s">
        <v>1418</v>
      </c>
      <c r="E831" s="57" t="str">
        <f>_xlfn.XLOOKUP(Tabla20[[#This Row],[cedula]],TMODELO[Numero Documento],TMODELO[Empleado])</f>
        <v>ARELIS ALBINO DIAZ</v>
      </c>
      <c r="F831" s="57" t="s">
        <v>377</v>
      </c>
      <c r="G831" s="57" t="str">
        <f>_xlfn.XLOOKUP(Tabla20[[#This Row],[cedula]],TMODELO[Numero Documento],TMODELO[Lugar Funciones])</f>
        <v>DIRECCION GENERAL DE MUSEOS</v>
      </c>
      <c r="H831" s="57" t="str">
        <f>_xlfn.XLOOKUP(Tabla20[[#This Row],[cedula]],TCARRERA[CEDULA],TCARRERA[CATEGORIA DEL SERVIDOR],"")</f>
        <v>CARRERA ADMINISTRATIVA</v>
      </c>
      <c r="I831" s="65"/>
      <c r="J831" s="41" t="str">
        <f>IF(Tabla20[[#This Row],[CARRERA]]&lt;&gt;"",Tabla20[[#This Row],[CARRERA]],IF(Tabla20[[#This Row],[Columna1]]&lt;&gt;"",Tabla20[[#This Row],[Columna1]],""))</f>
        <v>CARRERA ADMINISTRATIVA</v>
      </c>
      <c r="K831" s="55" t="str">
        <f>IF(Tabla20[[#This Row],[TIPO]]="Temporales",_xlfn.XLOOKUP(Tabla20[[#This Row],[NOMBRE Y APELLIDO]],TBLFECHAS[NOMBRE Y APELLIDO],TBLFECHAS[DESDE]),"")</f>
        <v/>
      </c>
      <c r="L831" s="55" t="str">
        <f>IF(Tabla20[[#This Row],[TIPO]]="Temporales",_xlfn.XLOOKUP(Tabla20[[#This Row],[NOMBRE Y APELLIDO]],TBLFECHAS[NOMBRE Y APELLIDO],TBLFECHAS[HASTA]),"")</f>
        <v/>
      </c>
      <c r="M831" s="58">
        <v>19800</v>
      </c>
      <c r="N831" s="63">
        <v>0</v>
      </c>
      <c r="O831" s="59">
        <v>601.91999999999996</v>
      </c>
      <c r="P831" s="59">
        <v>568.26</v>
      </c>
      <c r="Q831" s="59">
        <f>Tabla20[[#This Row],[sbruto]]-SUM(Tabla20[[#This Row],[ISR]:[AFP]])-Tabla20[[#This Row],[sneto]]</f>
        <v>25</v>
      </c>
      <c r="R831" s="59">
        <v>18604.82</v>
      </c>
      <c r="S831" s="45" t="str">
        <f>_xlfn.XLOOKUP(Tabla20[[#This Row],[cedula]],TMODELO[Numero Documento],TMODELO[gen])</f>
        <v>F</v>
      </c>
      <c r="T831" s="49" t="str">
        <f>_xlfn.XLOOKUP(Tabla20[[#This Row],[cedula]],TMODELO[Numero Documento],TMODELO[Lugar Funciones Codigo])</f>
        <v>01.83.03.04</v>
      </c>
    </row>
    <row r="832" spans="1:20">
      <c r="A832" s="57" t="s">
        <v>3113</v>
      </c>
      <c r="B832" s="57" t="s">
        <v>3145</v>
      </c>
      <c r="C832" s="57" t="s">
        <v>3158</v>
      </c>
      <c r="D832" s="57" t="s">
        <v>2454</v>
      </c>
      <c r="E832" s="57" t="str">
        <f>_xlfn.XLOOKUP(Tabla20[[#This Row],[cedula]],TMODELO[Numero Documento],TMODELO[Empleado])</f>
        <v>JUAN MANUEL SORIANO</v>
      </c>
      <c r="F832" s="57" t="s">
        <v>481</v>
      </c>
      <c r="G832" s="57" t="str">
        <f>_xlfn.XLOOKUP(Tabla20[[#This Row],[cedula]],TMODELO[Numero Documento],TMODELO[Lugar Funciones])</f>
        <v>DIRECCION GENERAL DE MUSEOS</v>
      </c>
      <c r="H832" s="57" t="str">
        <f>_xlfn.XLOOKUP(Tabla20[[#This Row],[cedula]],TCARRERA[CEDULA],TCARRERA[CATEGORIA DEL SERVIDOR],"")</f>
        <v/>
      </c>
      <c r="I832" s="65"/>
      <c r="J832" s="50" t="str">
        <f>IF(Tabla20[[#This Row],[CARRERA]]&lt;&gt;"",Tabla20[[#This Row],[CARRERA]],IF(Tabla20[[#This Row],[Columna1]]&lt;&gt;"",Tabla20[[#This Row],[Columna1]],""))</f>
        <v/>
      </c>
      <c r="K832" s="54" t="str">
        <f>IF(Tabla20[[#This Row],[TIPO]]="Temporales",_xlfn.XLOOKUP(Tabla20[[#This Row],[NOMBRE Y APELLIDO]],TBLFECHAS[NOMBRE Y APELLIDO],TBLFECHAS[DESDE]),"")</f>
        <v/>
      </c>
      <c r="L832" s="54" t="str">
        <f>IF(Tabla20[[#This Row],[TIPO]]="Temporales",_xlfn.XLOOKUP(Tabla20[[#This Row],[NOMBRE Y APELLIDO]],TBLFECHAS[NOMBRE Y APELLIDO],TBLFECHAS[HASTA]),"")</f>
        <v/>
      </c>
      <c r="M832" s="58">
        <v>18000</v>
      </c>
      <c r="N832" s="60">
        <v>0</v>
      </c>
      <c r="O832" s="59">
        <v>547.20000000000005</v>
      </c>
      <c r="P832" s="59">
        <v>516.6</v>
      </c>
      <c r="Q832" s="59">
        <f>Tabla20[[#This Row],[sbruto]]-SUM(Tabla20[[#This Row],[ISR]:[AFP]])-Tabla20[[#This Row],[sneto]]</f>
        <v>25</v>
      </c>
      <c r="R832" s="59">
        <v>16911.2</v>
      </c>
      <c r="S832" s="45" t="str">
        <f>_xlfn.XLOOKUP(Tabla20[[#This Row],[cedula]],TMODELO[Numero Documento],TMODELO[gen])</f>
        <v>M</v>
      </c>
      <c r="T832" s="49" t="str">
        <f>_xlfn.XLOOKUP(Tabla20[[#This Row],[cedula]],TMODELO[Numero Documento],TMODELO[Lugar Funciones Codigo])</f>
        <v>01.83.03.04</v>
      </c>
    </row>
    <row r="833" spans="1:20">
      <c r="A833" s="57" t="s">
        <v>3113</v>
      </c>
      <c r="B833" s="57" t="s">
        <v>3145</v>
      </c>
      <c r="C833" s="57" t="s">
        <v>3158</v>
      </c>
      <c r="D833" s="57" t="s">
        <v>2531</v>
      </c>
      <c r="E833" s="57" t="str">
        <f>_xlfn.XLOOKUP(Tabla20[[#This Row],[cedula]],TMODELO[Numero Documento],TMODELO[Empleado])</f>
        <v>RUBEN DARIO VALENZUELA SANCHEZ</v>
      </c>
      <c r="F833" s="57" t="s">
        <v>130</v>
      </c>
      <c r="G833" s="57" t="str">
        <f>_xlfn.XLOOKUP(Tabla20[[#This Row],[cedula]],TMODELO[Numero Documento],TMODELO[Lugar Funciones])</f>
        <v>DIRECCION GENERAL DE MUSEOS</v>
      </c>
      <c r="H833" s="57" t="str">
        <f>_xlfn.XLOOKUP(Tabla20[[#This Row],[cedula]],TCARRERA[CEDULA],TCARRERA[CATEGORIA DEL SERVIDOR],"")</f>
        <v/>
      </c>
      <c r="I833" s="65"/>
      <c r="J833" s="41" t="str">
        <f>IF(Tabla20[[#This Row],[CARRERA]]&lt;&gt;"",Tabla20[[#This Row],[CARRERA]],IF(Tabla20[[#This Row],[Columna1]]&lt;&gt;"",Tabla20[[#This Row],[Columna1]],""))</f>
        <v/>
      </c>
      <c r="K833" s="55" t="str">
        <f>IF(Tabla20[[#This Row],[TIPO]]="Temporales",_xlfn.XLOOKUP(Tabla20[[#This Row],[NOMBRE Y APELLIDO]],TBLFECHAS[NOMBRE Y APELLIDO],TBLFECHAS[DESDE]),"")</f>
        <v/>
      </c>
      <c r="L833" s="55" t="str">
        <f>IF(Tabla20[[#This Row],[TIPO]]="Temporales",_xlfn.XLOOKUP(Tabla20[[#This Row],[NOMBRE Y APELLIDO]],TBLFECHAS[NOMBRE Y APELLIDO],TBLFECHAS[HASTA]),"")</f>
        <v/>
      </c>
      <c r="M833" s="58">
        <v>17000</v>
      </c>
      <c r="N833" s="63">
        <v>0</v>
      </c>
      <c r="O833" s="59">
        <v>516.79999999999995</v>
      </c>
      <c r="P833" s="59">
        <v>487.9</v>
      </c>
      <c r="Q833" s="59">
        <f>Tabla20[[#This Row],[sbruto]]-SUM(Tabla20[[#This Row],[ISR]:[AFP]])-Tabla20[[#This Row],[sneto]]</f>
        <v>1901</v>
      </c>
      <c r="R833" s="59">
        <v>14094.3</v>
      </c>
      <c r="S833" s="45" t="str">
        <f>_xlfn.XLOOKUP(Tabla20[[#This Row],[cedula]],TMODELO[Numero Documento],TMODELO[gen])</f>
        <v>M</v>
      </c>
      <c r="T833" s="49" t="str">
        <f>_xlfn.XLOOKUP(Tabla20[[#This Row],[cedula]],TMODELO[Numero Documento],TMODELO[Lugar Funciones Codigo])</f>
        <v>01.83.03.04</v>
      </c>
    </row>
    <row r="834" spans="1:20">
      <c r="A834" s="57" t="s">
        <v>3113</v>
      </c>
      <c r="B834" s="57" t="s">
        <v>3145</v>
      </c>
      <c r="C834" s="57" t="s">
        <v>3158</v>
      </c>
      <c r="D834" s="57" t="s">
        <v>2557</v>
      </c>
      <c r="E834" s="57" t="str">
        <f>_xlfn.XLOOKUP(Tabla20[[#This Row],[cedula]],TMODELO[Numero Documento],TMODELO[Empleado])</f>
        <v>YAMILKA MARIA URBAEZ</v>
      </c>
      <c r="F834" s="57" t="s">
        <v>8</v>
      </c>
      <c r="G834" s="57" t="str">
        <f>_xlfn.XLOOKUP(Tabla20[[#This Row],[cedula]],TMODELO[Numero Documento],TMODELO[Lugar Funciones])</f>
        <v>DIRECCION GENERAL DE MUSEOS</v>
      </c>
      <c r="H834" s="57" t="str">
        <f>_xlfn.XLOOKUP(Tabla20[[#This Row],[cedula]],TCARRERA[CEDULA],TCARRERA[CATEGORIA DEL SERVIDOR],"")</f>
        <v/>
      </c>
      <c r="I834" s="65"/>
      <c r="J834" s="41" t="str">
        <f>IF(Tabla20[[#This Row],[CARRERA]]&lt;&gt;"",Tabla20[[#This Row],[CARRERA]],IF(Tabla20[[#This Row],[Columna1]]&lt;&gt;"",Tabla20[[#This Row],[Columna1]],""))</f>
        <v/>
      </c>
      <c r="K834" s="55" t="str">
        <f>IF(Tabla20[[#This Row],[TIPO]]="Temporales",_xlfn.XLOOKUP(Tabla20[[#This Row],[NOMBRE Y APELLIDO]],TBLFECHAS[NOMBRE Y APELLIDO],TBLFECHAS[DESDE]),"")</f>
        <v/>
      </c>
      <c r="L834" s="55" t="str">
        <f>IF(Tabla20[[#This Row],[TIPO]]="Temporales",_xlfn.XLOOKUP(Tabla20[[#This Row],[NOMBRE Y APELLIDO]],TBLFECHAS[NOMBRE Y APELLIDO],TBLFECHAS[HASTA]),"")</f>
        <v/>
      </c>
      <c r="M834" s="58">
        <v>17000</v>
      </c>
      <c r="N834" s="63">
        <v>0</v>
      </c>
      <c r="O834" s="59">
        <v>516.79999999999995</v>
      </c>
      <c r="P834" s="59">
        <v>487.9</v>
      </c>
      <c r="Q834" s="59">
        <f>Tabla20[[#This Row],[sbruto]]-SUM(Tabla20[[#This Row],[ISR]:[AFP]])-Tabla20[[#This Row],[sneto]]</f>
        <v>25</v>
      </c>
      <c r="R834" s="59">
        <v>15970.3</v>
      </c>
      <c r="S834" s="45" t="str">
        <f>_xlfn.XLOOKUP(Tabla20[[#This Row],[cedula]],TMODELO[Numero Documento],TMODELO[gen])</f>
        <v>F</v>
      </c>
      <c r="T834" s="49" t="str">
        <f>_xlfn.XLOOKUP(Tabla20[[#This Row],[cedula]],TMODELO[Numero Documento],TMODELO[Lugar Funciones Codigo])</f>
        <v>01.83.03.04</v>
      </c>
    </row>
    <row r="835" spans="1:20">
      <c r="A835" s="57" t="s">
        <v>3113</v>
      </c>
      <c r="B835" s="57" t="s">
        <v>3145</v>
      </c>
      <c r="C835" s="57" t="s">
        <v>3158</v>
      </c>
      <c r="D835" s="57" t="s">
        <v>2459</v>
      </c>
      <c r="E835" s="57" t="str">
        <f>_xlfn.XLOOKUP(Tabla20[[#This Row],[cedula]],TMODELO[Numero Documento],TMODELO[Empleado])</f>
        <v>JULIANA DE LEON OVIEDO</v>
      </c>
      <c r="F835" s="57" t="s">
        <v>8</v>
      </c>
      <c r="G835" s="57" t="str">
        <f>_xlfn.XLOOKUP(Tabla20[[#This Row],[cedula]],TMODELO[Numero Documento],TMODELO[Lugar Funciones])</f>
        <v>DIRECCION GENERAL DE MUSEOS</v>
      </c>
      <c r="H835" s="57" t="str">
        <f>_xlfn.XLOOKUP(Tabla20[[#This Row],[cedula]],TCARRERA[CEDULA],TCARRERA[CATEGORIA DEL SERVIDOR],"")</f>
        <v/>
      </c>
      <c r="I835" s="65"/>
      <c r="J835" s="41" t="str">
        <f>IF(Tabla20[[#This Row],[CARRERA]]&lt;&gt;"",Tabla20[[#This Row],[CARRERA]],IF(Tabla20[[#This Row],[Columna1]]&lt;&gt;"",Tabla20[[#This Row],[Columna1]],""))</f>
        <v/>
      </c>
      <c r="K835" s="55" t="str">
        <f>IF(Tabla20[[#This Row],[TIPO]]="Temporales",_xlfn.XLOOKUP(Tabla20[[#This Row],[NOMBRE Y APELLIDO]],TBLFECHAS[NOMBRE Y APELLIDO],TBLFECHAS[DESDE]),"")</f>
        <v/>
      </c>
      <c r="L835" s="55" t="str">
        <f>IF(Tabla20[[#This Row],[TIPO]]="Temporales",_xlfn.XLOOKUP(Tabla20[[#This Row],[NOMBRE Y APELLIDO]],TBLFECHAS[NOMBRE Y APELLIDO],TBLFECHAS[HASTA]),"")</f>
        <v/>
      </c>
      <c r="M835" s="58">
        <v>17000</v>
      </c>
      <c r="N835" s="60">
        <v>0</v>
      </c>
      <c r="O835" s="59">
        <v>516.79999999999995</v>
      </c>
      <c r="P835" s="59">
        <v>487.9</v>
      </c>
      <c r="Q835" s="59">
        <f>Tabla20[[#This Row],[sbruto]]-SUM(Tabla20[[#This Row],[ISR]:[AFP]])-Tabla20[[#This Row],[sneto]]</f>
        <v>1571</v>
      </c>
      <c r="R835" s="59">
        <v>14424.3</v>
      </c>
      <c r="S835" s="45" t="str">
        <f>_xlfn.XLOOKUP(Tabla20[[#This Row],[cedula]],TMODELO[Numero Documento],TMODELO[gen])</f>
        <v>F</v>
      </c>
      <c r="T835" s="49" t="str">
        <f>_xlfn.XLOOKUP(Tabla20[[#This Row],[cedula]],TMODELO[Numero Documento],TMODELO[Lugar Funciones Codigo])</f>
        <v>01.83.03.04</v>
      </c>
    </row>
    <row r="836" spans="1:20">
      <c r="A836" s="57" t="s">
        <v>3113</v>
      </c>
      <c r="B836" s="57" t="s">
        <v>3145</v>
      </c>
      <c r="C836" s="57" t="s">
        <v>3158</v>
      </c>
      <c r="D836" s="57" t="s">
        <v>3164</v>
      </c>
      <c r="E836" s="57" t="str">
        <f>_xlfn.XLOOKUP(Tabla20[[#This Row],[cedula]],TMODELO[Numero Documento],TMODELO[Empleado])</f>
        <v>JULIO ALFONSO REYES VIDAL</v>
      </c>
      <c r="F836" s="57" t="s">
        <v>130</v>
      </c>
      <c r="G836" s="57" t="str">
        <f>_xlfn.XLOOKUP(Tabla20[[#This Row],[cedula]],TMODELO[Numero Documento],TMODELO[Lugar Funciones])</f>
        <v>DIRECCION GENERAL DE MUSEOS</v>
      </c>
      <c r="H836" s="57" t="str">
        <f>_xlfn.XLOOKUP(Tabla20[[#This Row],[cedula]],TCARRERA[CEDULA],TCARRERA[CATEGORIA DEL SERVIDOR],"")</f>
        <v/>
      </c>
      <c r="I836" s="65"/>
      <c r="J836" s="41" t="str">
        <f>IF(Tabla20[[#This Row],[CARRERA]]&lt;&gt;"",Tabla20[[#This Row],[CARRERA]],IF(Tabla20[[#This Row],[Columna1]]&lt;&gt;"",Tabla20[[#This Row],[Columna1]],""))</f>
        <v/>
      </c>
      <c r="K836" s="55" t="str">
        <f>IF(Tabla20[[#This Row],[TIPO]]="Temporales",_xlfn.XLOOKUP(Tabla20[[#This Row],[NOMBRE Y APELLIDO]],TBLFECHAS[NOMBRE Y APELLIDO],TBLFECHAS[DESDE]),"")</f>
        <v/>
      </c>
      <c r="L836" s="55" t="str">
        <f>IF(Tabla20[[#This Row],[TIPO]]="Temporales",_xlfn.XLOOKUP(Tabla20[[#This Row],[NOMBRE Y APELLIDO]],TBLFECHAS[NOMBRE Y APELLIDO],TBLFECHAS[HASTA]),"")</f>
        <v/>
      </c>
      <c r="M836" s="58">
        <v>17000</v>
      </c>
      <c r="N836" s="61">
        <v>0</v>
      </c>
      <c r="O836" s="59">
        <v>516.79999999999995</v>
      </c>
      <c r="P836" s="59">
        <v>487.9</v>
      </c>
      <c r="Q836" s="59">
        <f>Tabla20[[#This Row],[sbruto]]-SUM(Tabla20[[#This Row],[ISR]:[AFP]])-Tabla20[[#This Row],[sneto]]</f>
        <v>25</v>
      </c>
      <c r="R836" s="59">
        <v>15970.3</v>
      </c>
      <c r="S836" s="45" t="str">
        <f>_xlfn.XLOOKUP(Tabla20[[#This Row],[cedula]],TMODELO[Numero Documento],TMODELO[gen])</f>
        <v>M</v>
      </c>
      <c r="T836" s="49" t="str">
        <f>_xlfn.XLOOKUP(Tabla20[[#This Row],[cedula]],TMODELO[Numero Documento],TMODELO[Lugar Funciones Codigo])</f>
        <v>01.83.03.04</v>
      </c>
    </row>
    <row r="837" spans="1:20">
      <c r="A837" s="57" t="s">
        <v>3113</v>
      </c>
      <c r="B837" s="57" t="s">
        <v>3145</v>
      </c>
      <c r="C837" s="57" t="s">
        <v>3158</v>
      </c>
      <c r="D837" s="57" t="s">
        <v>2567</v>
      </c>
      <c r="E837" s="57" t="str">
        <f>_xlfn.XLOOKUP(Tabla20[[#This Row],[cedula]],TMODELO[Numero Documento],TMODELO[Empleado])</f>
        <v>YOHANNY GUZMAN</v>
      </c>
      <c r="F837" s="57" t="s">
        <v>8</v>
      </c>
      <c r="G837" s="57" t="str">
        <f>_xlfn.XLOOKUP(Tabla20[[#This Row],[cedula]],TMODELO[Numero Documento],TMODELO[Lugar Funciones])</f>
        <v>DIRECCION GENERAL DE MUSEOS</v>
      </c>
      <c r="H837" s="57" t="str">
        <f>_xlfn.XLOOKUP(Tabla20[[#This Row],[cedula]],TCARRERA[CEDULA],TCARRERA[CATEGORIA DEL SERVIDOR],"")</f>
        <v/>
      </c>
      <c r="I837" s="65"/>
      <c r="J837" s="41" t="str">
        <f>IF(Tabla20[[#This Row],[CARRERA]]&lt;&gt;"",Tabla20[[#This Row],[CARRERA]],IF(Tabla20[[#This Row],[Columna1]]&lt;&gt;"",Tabla20[[#This Row],[Columna1]],""))</f>
        <v/>
      </c>
      <c r="K837" s="55" t="str">
        <f>IF(Tabla20[[#This Row],[TIPO]]="Temporales",_xlfn.XLOOKUP(Tabla20[[#This Row],[NOMBRE Y APELLIDO]],TBLFECHAS[NOMBRE Y APELLIDO],TBLFECHAS[DESDE]),"")</f>
        <v/>
      </c>
      <c r="L837" s="55" t="str">
        <f>IF(Tabla20[[#This Row],[TIPO]]="Temporales",_xlfn.XLOOKUP(Tabla20[[#This Row],[NOMBRE Y APELLIDO]],TBLFECHAS[NOMBRE Y APELLIDO],TBLFECHAS[HASTA]),"")</f>
        <v/>
      </c>
      <c r="M837" s="58">
        <v>17000</v>
      </c>
      <c r="N837" s="63">
        <v>0</v>
      </c>
      <c r="O837" s="59">
        <v>516.79999999999995</v>
      </c>
      <c r="P837" s="59">
        <v>487.9</v>
      </c>
      <c r="Q837" s="59">
        <f>Tabla20[[#This Row],[sbruto]]-SUM(Tabla20[[#This Row],[ISR]:[AFP]])-Tabla20[[#This Row],[sneto]]</f>
        <v>25</v>
      </c>
      <c r="R837" s="59">
        <v>15970.3</v>
      </c>
      <c r="S837" s="45" t="str">
        <f>_xlfn.XLOOKUP(Tabla20[[#This Row],[cedula]],TMODELO[Numero Documento],TMODELO[gen])</f>
        <v>F</v>
      </c>
      <c r="T837" s="49" t="str">
        <f>_xlfn.XLOOKUP(Tabla20[[#This Row],[cedula]],TMODELO[Numero Documento],TMODELO[Lugar Funciones Codigo])</f>
        <v>01.83.03.04</v>
      </c>
    </row>
    <row r="838" spans="1:20">
      <c r="A838" s="57" t="s">
        <v>3113</v>
      </c>
      <c r="B838" s="57" t="s">
        <v>3145</v>
      </c>
      <c r="C838" s="57" t="s">
        <v>3158</v>
      </c>
      <c r="D838" s="57" t="s">
        <v>3160</v>
      </c>
      <c r="E838" s="57" t="str">
        <f>_xlfn.XLOOKUP(Tabla20[[#This Row],[cedula]],TMODELO[Numero Documento],TMODELO[Empleado])</f>
        <v>HEIDI PEREZ GONZALEZ</v>
      </c>
      <c r="F838" s="57" t="s">
        <v>8</v>
      </c>
      <c r="G838" s="57" t="str">
        <f>_xlfn.XLOOKUP(Tabla20[[#This Row],[cedula]],TMODELO[Numero Documento],TMODELO[Lugar Funciones])</f>
        <v>DIRECCION GENERAL DE MUSEOS</v>
      </c>
      <c r="H838" s="57" t="str">
        <f>_xlfn.XLOOKUP(Tabla20[[#This Row],[cedula]],TCARRERA[CEDULA],TCARRERA[CATEGORIA DEL SERVIDOR],"")</f>
        <v/>
      </c>
      <c r="I838" s="65"/>
      <c r="J838" s="41" t="str">
        <f>IF(Tabla20[[#This Row],[CARRERA]]&lt;&gt;"",Tabla20[[#This Row],[CARRERA]],IF(Tabla20[[#This Row],[Columna1]]&lt;&gt;"",Tabla20[[#This Row],[Columna1]],""))</f>
        <v/>
      </c>
      <c r="K838" s="55" t="str">
        <f>IF(Tabla20[[#This Row],[TIPO]]="Temporales",_xlfn.XLOOKUP(Tabla20[[#This Row],[NOMBRE Y APELLIDO]],TBLFECHAS[NOMBRE Y APELLIDO],TBLFECHAS[DESDE]),"")</f>
        <v/>
      </c>
      <c r="L838" s="55" t="str">
        <f>IF(Tabla20[[#This Row],[TIPO]]="Temporales",_xlfn.XLOOKUP(Tabla20[[#This Row],[NOMBRE Y APELLIDO]],TBLFECHAS[NOMBRE Y APELLIDO],TBLFECHAS[HASTA]),"")</f>
        <v/>
      </c>
      <c r="M838" s="58">
        <v>17000</v>
      </c>
      <c r="N838" s="61">
        <v>0</v>
      </c>
      <c r="O838" s="59">
        <v>516.79999999999995</v>
      </c>
      <c r="P838" s="59">
        <v>487.9</v>
      </c>
      <c r="Q838" s="59">
        <f>Tabla20[[#This Row],[sbruto]]-SUM(Tabla20[[#This Row],[ISR]:[AFP]])-Tabla20[[#This Row],[sneto]]</f>
        <v>25</v>
      </c>
      <c r="R838" s="59">
        <v>15970.3</v>
      </c>
      <c r="S838" s="45" t="str">
        <f>_xlfn.XLOOKUP(Tabla20[[#This Row],[cedula]],TMODELO[Numero Documento],TMODELO[gen])</f>
        <v>F</v>
      </c>
      <c r="T838" s="49" t="str">
        <f>_xlfn.XLOOKUP(Tabla20[[#This Row],[cedula]],TMODELO[Numero Documento],TMODELO[Lugar Funciones Codigo])</f>
        <v>01.83.03.04</v>
      </c>
    </row>
    <row r="839" spans="1:20">
      <c r="A839" s="57" t="s">
        <v>3113</v>
      </c>
      <c r="B839" s="57" t="s">
        <v>3145</v>
      </c>
      <c r="C839" s="57" t="s">
        <v>3158</v>
      </c>
      <c r="D839" s="57" t="s">
        <v>1434</v>
      </c>
      <c r="E839" s="57" t="str">
        <f>_xlfn.XLOOKUP(Tabla20[[#This Row],[cedula]],TMODELO[Numero Documento],TMODELO[Empleado])</f>
        <v>DIONISIA CORPORAN CORPORAN</v>
      </c>
      <c r="F839" s="57" t="s">
        <v>407</v>
      </c>
      <c r="G839" s="57" t="str">
        <f>_xlfn.XLOOKUP(Tabla20[[#This Row],[cedula]],TMODELO[Numero Documento],TMODELO[Lugar Funciones])</f>
        <v>DIRECCION GENERAL DE MUSEOS</v>
      </c>
      <c r="H839" s="57" t="str">
        <f>_xlfn.XLOOKUP(Tabla20[[#This Row],[cedula]],TCARRERA[CEDULA],TCARRERA[CATEGORIA DEL SERVIDOR],"")</f>
        <v>CARRERA ADMINISTRATIVA</v>
      </c>
      <c r="I839" s="65"/>
      <c r="J839" s="41" t="str">
        <f>IF(Tabla20[[#This Row],[CARRERA]]&lt;&gt;"",Tabla20[[#This Row],[CARRERA]],IF(Tabla20[[#This Row],[Columna1]]&lt;&gt;"",Tabla20[[#This Row],[Columna1]],""))</f>
        <v>CARRERA ADMINISTRATIVA</v>
      </c>
      <c r="K839" s="55" t="str">
        <f>IF(Tabla20[[#This Row],[TIPO]]="Temporales",_xlfn.XLOOKUP(Tabla20[[#This Row],[NOMBRE Y APELLIDO]],TBLFECHAS[NOMBRE Y APELLIDO],TBLFECHAS[DESDE]),"")</f>
        <v/>
      </c>
      <c r="L839" s="55" t="str">
        <f>IF(Tabla20[[#This Row],[TIPO]]="Temporales",_xlfn.XLOOKUP(Tabla20[[#This Row],[NOMBRE Y APELLIDO]],TBLFECHAS[NOMBRE Y APELLIDO],TBLFECHAS[HASTA]),"")</f>
        <v/>
      </c>
      <c r="M839" s="58">
        <v>16500</v>
      </c>
      <c r="N839" s="63">
        <v>0</v>
      </c>
      <c r="O839" s="59">
        <v>501.6</v>
      </c>
      <c r="P839" s="59">
        <v>473.55</v>
      </c>
      <c r="Q839" s="59">
        <f>Tabla20[[#This Row],[sbruto]]-SUM(Tabla20[[#This Row],[ISR]:[AFP]])-Tabla20[[#This Row],[sneto]]</f>
        <v>4922.3900000000012</v>
      </c>
      <c r="R839" s="59">
        <v>10602.46</v>
      </c>
      <c r="S839" s="45" t="str">
        <f>_xlfn.XLOOKUP(Tabla20[[#This Row],[cedula]],TMODELO[Numero Documento],TMODELO[gen])</f>
        <v>F</v>
      </c>
      <c r="T839" s="49" t="str">
        <f>_xlfn.XLOOKUP(Tabla20[[#This Row],[cedula]],TMODELO[Numero Documento],TMODELO[Lugar Funciones Codigo])</f>
        <v>01.83.03.04</v>
      </c>
    </row>
    <row r="840" spans="1:20">
      <c r="A840" s="57" t="s">
        <v>3113</v>
      </c>
      <c r="B840" s="57" t="s">
        <v>3145</v>
      </c>
      <c r="C840" s="57" t="s">
        <v>3158</v>
      </c>
      <c r="D840" s="57" t="s">
        <v>2346</v>
      </c>
      <c r="E840" s="57" t="str">
        <f>_xlfn.XLOOKUP(Tabla20[[#This Row],[cedula]],TMODELO[Numero Documento],TMODELO[Empleado])</f>
        <v>BERKIS ANDREA TAPIA CUELLO</v>
      </c>
      <c r="F840" s="57" t="s">
        <v>27</v>
      </c>
      <c r="G840" s="57" t="str">
        <f>_xlfn.XLOOKUP(Tabla20[[#This Row],[cedula]],TMODELO[Numero Documento],TMODELO[Lugar Funciones])</f>
        <v>DIRECCION GENERAL DE MUSEOS</v>
      </c>
      <c r="H840" s="57" t="str">
        <f>_xlfn.XLOOKUP(Tabla20[[#This Row],[cedula]],TCARRERA[CEDULA],TCARRERA[CATEGORIA DEL SERVIDOR],"")</f>
        <v/>
      </c>
      <c r="I840" s="65"/>
      <c r="J840" s="41" t="str">
        <f>IF(Tabla20[[#This Row],[CARRERA]]&lt;&gt;"",Tabla20[[#This Row],[CARRERA]],IF(Tabla20[[#This Row],[Columna1]]&lt;&gt;"",Tabla20[[#This Row],[Columna1]],""))</f>
        <v/>
      </c>
      <c r="K840" s="55" t="str">
        <f>IF(Tabla20[[#This Row],[TIPO]]="Temporales",_xlfn.XLOOKUP(Tabla20[[#This Row],[NOMBRE Y APELLIDO]],TBLFECHAS[NOMBRE Y APELLIDO],TBLFECHAS[DESDE]),"")</f>
        <v/>
      </c>
      <c r="L840" s="55" t="str">
        <f>IF(Tabla20[[#This Row],[TIPO]]="Temporales",_xlfn.XLOOKUP(Tabla20[[#This Row],[NOMBRE Y APELLIDO]],TBLFECHAS[NOMBRE Y APELLIDO],TBLFECHAS[HASTA]),"")</f>
        <v/>
      </c>
      <c r="M840" s="58">
        <v>16500</v>
      </c>
      <c r="N840" s="63">
        <v>0</v>
      </c>
      <c r="O840" s="59">
        <v>501.6</v>
      </c>
      <c r="P840" s="59">
        <v>473.55</v>
      </c>
      <c r="Q840" s="59">
        <f>Tabla20[[#This Row],[sbruto]]-SUM(Tabla20[[#This Row],[ISR]:[AFP]])-Tabla20[[#This Row],[sneto]]</f>
        <v>9077.2900000000009</v>
      </c>
      <c r="R840" s="59">
        <v>6447.56</v>
      </c>
      <c r="S840" s="45" t="str">
        <f>_xlfn.XLOOKUP(Tabla20[[#This Row],[cedula]],TMODELO[Numero Documento],TMODELO[gen])</f>
        <v>F</v>
      </c>
      <c r="T840" s="49" t="str">
        <f>_xlfn.XLOOKUP(Tabla20[[#This Row],[cedula]],TMODELO[Numero Documento],TMODELO[Lugar Funciones Codigo])</f>
        <v>01.83.03.04</v>
      </c>
    </row>
    <row r="841" spans="1:20">
      <c r="A841" s="57" t="s">
        <v>3113</v>
      </c>
      <c r="B841" s="57" t="s">
        <v>3145</v>
      </c>
      <c r="C841" s="57" t="s">
        <v>3158</v>
      </c>
      <c r="D841" s="57" t="s">
        <v>1436</v>
      </c>
      <c r="E841" s="57" t="str">
        <f>_xlfn.XLOOKUP(Tabla20[[#This Row],[cedula]],TMODELO[Numero Documento],TMODELO[Empleado])</f>
        <v>ELIBERTO FELIZ REYNOSO LARA</v>
      </c>
      <c r="F841" s="57" t="s">
        <v>42</v>
      </c>
      <c r="G841" s="57" t="str">
        <f>_xlfn.XLOOKUP(Tabla20[[#This Row],[cedula]],TMODELO[Numero Documento],TMODELO[Lugar Funciones])</f>
        <v>DIRECCION GENERAL DE MUSEOS</v>
      </c>
      <c r="H841" s="57" t="str">
        <f>_xlfn.XLOOKUP(Tabla20[[#This Row],[cedula]],TCARRERA[CEDULA],TCARRERA[CATEGORIA DEL SERVIDOR],"")</f>
        <v>CARRERA ADMINISTRATIVA</v>
      </c>
      <c r="I841" s="65"/>
      <c r="J841" s="50" t="str">
        <f>IF(Tabla20[[#This Row],[CARRERA]]&lt;&gt;"",Tabla20[[#This Row],[CARRERA]],IF(Tabla20[[#This Row],[Columna1]]&lt;&gt;"",Tabla20[[#This Row],[Columna1]],""))</f>
        <v>CARRERA ADMINISTRATIVA</v>
      </c>
      <c r="K841" s="54" t="str">
        <f>IF(Tabla20[[#This Row],[TIPO]]="Temporales",_xlfn.XLOOKUP(Tabla20[[#This Row],[NOMBRE Y APELLIDO]],TBLFECHAS[NOMBRE Y APELLIDO],TBLFECHAS[DESDE]),"")</f>
        <v/>
      </c>
      <c r="L841" s="54" t="str">
        <f>IF(Tabla20[[#This Row],[TIPO]]="Temporales",_xlfn.XLOOKUP(Tabla20[[#This Row],[NOMBRE Y APELLIDO]],TBLFECHAS[NOMBRE Y APELLIDO],TBLFECHAS[HASTA]),"")</f>
        <v/>
      </c>
      <c r="M841" s="58">
        <v>16500</v>
      </c>
      <c r="N841" s="60">
        <v>0</v>
      </c>
      <c r="O841" s="59">
        <v>501.6</v>
      </c>
      <c r="P841" s="59">
        <v>473.55</v>
      </c>
      <c r="Q841" s="59">
        <f>Tabla20[[#This Row],[sbruto]]-SUM(Tabla20[[#This Row],[ISR]:[AFP]])-Tabla20[[#This Row],[sneto]]</f>
        <v>25</v>
      </c>
      <c r="R841" s="59">
        <v>15499.85</v>
      </c>
      <c r="S841" s="45" t="str">
        <f>_xlfn.XLOOKUP(Tabla20[[#This Row],[cedula]],TMODELO[Numero Documento],TMODELO[gen])</f>
        <v>M</v>
      </c>
      <c r="T841" s="49" t="str">
        <f>_xlfn.XLOOKUP(Tabla20[[#This Row],[cedula]],TMODELO[Numero Documento],TMODELO[Lugar Funciones Codigo])</f>
        <v>01.83.03.04</v>
      </c>
    </row>
    <row r="842" spans="1:20">
      <c r="A842" s="57" t="s">
        <v>3113</v>
      </c>
      <c r="B842" s="57" t="s">
        <v>3145</v>
      </c>
      <c r="C842" s="57" t="s">
        <v>3158</v>
      </c>
      <c r="D842" s="57" t="s">
        <v>2324</v>
      </c>
      <c r="E842" s="57" t="str">
        <f>_xlfn.XLOOKUP(Tabla20[[#This Row],[cedula]],TMODELO[Numero Documento],TMODELO[Empleado])</f>
        <v>ALBA MARINA PATRICIO SANCHEZ</v>
      </c>
      <c r="F842" s="57" t="s">
        <v>8</v>
      </c>
      <c r="G842" s="57" t="str">
        <f>_xlfn.XLOOKUP(Tabla20[[#This Row],[cedula]],TMODELO[Numero Documento],TMODELO[Lugar Funciones])</f>
        <v>DIRECCION GENERAL DE MUSEOS</v>
      </c>
      <c r="H842" s="57" t="str">
        <f>_xlfn.XLOOKUP(Tabla20[[#This Row],[cedula]],TCARRERA[CEDULA],TCARRERA[CATEGORIA DEL SERVIDOR],"")</f>
        <v/>
      </c>
      <c r="I842" s="65"/>
      <c r="J842" s="50" t="str">
        <f>IF(Tabla20[[#This Row],[CARRERA]]&lt;&gt;"",Tabla20[[#This Row],[CARRERA]],IF(Tabla20[[#This Row],[Columna1]]&lt;&gt;"",Tabla20[[#This Row],[Columna1]],""))</f>
        <v/>
      </c>
      <c r="K842" s="54" t="str">
        <f>IF(Tabla20[[#This Row],[TIPO]]="Temporales",_xlfn.XLOOKUP(Tabla20[[#This Row],[NOMBRE Y APELLIDO]],TBLFECHAS[NOMBRE Y APELLIDO],TBLFECHAS[DESDE]),"")</f>
        <v/>
      </c>
      <c r="L842" s="54" t="str">
        <f>IF(Tabla20[[#This Row],[TIPO]]="Temporales",_xlfn.XLOOKUP(Tabla20[[#This Row],[NOMBRE Y APELLIDO]],TBLFECHAS[NOMBRE Y APELLIDO],TBLFECHAS[HASTA]),"")</f>
        <v/>
      </c>
      <c r="M842" s="58">
        <v>16500</v>
      </c>
      <c r="N842" s="60">
        <v>0</v>
      </c>
      <c r="O842" s="59">
        <v>501.6</v>
      </c>
      <c r="P842" s="59">
        <v>473.55</v>
      </c>
      <c r="Q842" s="59">
        <f>Tabla20[[#This Row],[sbruto]]-SUM(Tabla20[[#This Row],[ISR]:[AFP]])-Tabla20[[#This Row],[sneto]]</f>
        <v>1906</v>
      </c>
      <c r="R842" s="59">
        <v>13618.85</v>
      </c>
      <c r="S842" s="45" t="str">
        <f>_xlfn.XLOOKUP(Tabla20[[#This Row],[cedula]],TMODELO[Numero Documento],TMODELO[gen])</f>
        <v>F</v>
      </c>
      <c r="T842" s="49" t="str">
        <f>_xlfn.XLOOKUP(Tabla20[[#This Row],[cedula]],TMODELO[Numero Documento],TMODELO[Lugar Funciones Codigo])</f>
        <v>01.83.03.04</v>
      </c>
    </row>
    <row r="843" spans="1:20">
      <c r="A843" s="57" t="s">
        <v>3113</v>
      </c>
      <c r="B843" s="57" t="s">
        <v>3145</v>
      </c>
      <c r="C843" s="57" t="s">
        <v>3158</v>
      </c>
      <c r="D843" s="57" t="s">
        <v>2555</v>
      </c>
      <c r="E843" s="57" t="str">
        <f>_xlfn.XLOOKUP(Tabla20[[#This Row],[cedula]],TMODELO[Numero Documento],TMODELO[Empleado])</f>
        <v>WILSON ANTONIO RAMIREZ DIAZ</v>
      </c>
      <c r="F843" s="57" t="s">
        <v>130</v>
      </c>
      <c r="G843" s="57" t="str">
        <f>_xlfn.XLOOKUP(Tabla20[[#This Row],[cedula]],TMODELO[Numero Documento],TMODELO[Lugar Funciones])</f>
        <v>DIRECCION GENERAL DE MUSEOS</v>
      </c>
      <c r="H843" s="57" t="str">
        <f>_xlfn.XLOOKUP(Tabla20[[#This Row],[cedula]],TCARRERA[CEDULA],TCARRERA[CATEGORIA DEL SERVIDOR],"")</f>
        <v/>
      </c>
      <c r="I843" s="65"/>
      <c r="J843" s="50" t="str">
        <f>IF(Tabla20[[#This Row],[CARRERA]]&lt;&gt;"",Tabla20[[#This Row],[CARRERA]],IF(Tabla20[[#This Row],[Columna1]]&lt;&gt;"",Tabla20[[#This Row],[Columna1]],""))</f>
        <v/>
      </c>
      <c r="K843" s="54" t="str">
        <f>IF(Tabla20[[#This Row],[TIPO]]="Temporales",_xlfn.XLOOKUP(Tabla20[[#This Row],[NOMBRE Y APELLIDO]],TBLFECHAS[NOMBRE Y APELLIDO],TBLFECHAS[DESDE]),"")</f>
        <v/>
      </c>
      <c r="L843" s="54" t="str">
        <f>IF(Tabla20[[#This Row],[TIPO]]="Temporales",_xlfn.XLOOKUP(Tabla20[[#This Row],[NOMBRE Y APELLIDO]],TBLFECHAS[NOMBRE Y APELLIDO],TBLFECHAS[HASTA]),"")</f>
        <v/>
      </c>
      <c r="M843" s="58">
        <v>16500</v>
      </c>
      <c r="N843" s="60">
        <v>0</v>
      </c>
      <c r="O843" s="59">
        <v>501.6</v>
      </c>
      <c r="P843" s="59">
        <v>473.55</v>
      </c>
      <c r="Q843" s="59">
        <f>Tabla20[[#This Row],[sbruto]]-SUM(Tabla20[[#This Row],[ISR]:[AFP]])-Tabla20[[#This Row],[sneto]]</f>
        <v>25</v>
      </c>
      <c r="R843" s="59">
        <v>15499.85</v>
      </c>
      <c r="S843" s="48" t="str">
        <f>_xlfn.XLOOKUP(Tabla20[[#This Row],[cedula]],TMODELO[Numero Documento],TMODELO[gen])</f>
        <v>M</v>
      </c>
      <c r="T843" s="49" t="str">
        <f>_xlfn.XLOOKUP(Tabla20[[#This Row],[cedula]],TMODELO[Numero Documento],TMODELO[Lugar Funciones Codigo])</f>
        <v>01.83.03.04</v>
      </c>
    </row>
    <row r="844" spans="1:20">
      <c r="A844" s="57" t="s">
        <v>3113</v>
      </c>
      <c r="B844" s="57" t="s">
        <v>3145</v>
      </c>
      <c r="C844" s="57" t="s">
        <v>3158</v>
      </c>
      <c r="D844" s="57" t="s">
        <v>2553</v>
      </c>
      <c r="E844" s="57" t="str">
        <f>_xlfn.XLOOKUP(Tabla20[[#This Row],[cedula]],TMODELO[Numero Documento],TMODELO[Empleado])</f>
        <v>VIRGILIO VINICIO LOPEZ</v>
      </c>
      <c r="F844" s="57" t="s">
        <v>581</v>
      </c>
      <c r="G844" s="57" t="str">
        <f>_xlfn.XLOOKUP(Tabla20[[#This Row],[cedula]],TMODELO[Numero Documento],TMODELO[Lugar Funciones])</f>
        <v>DIRECCION GENERAL DE MUSEOS</v>
      </c>
      <c r="H844" s="57" t="str">
        <f>_xlfn.XLOOKUP(Tabla20[[#This Row],[cedula]],TCARRERA[CEDULA],TCARRERA[CATEGORIA DEL SERVIDOR],"")</f>
        <v/>
      </c>
      <c r="I844" s="65"/>
      <c r="J844" s="41" t="str">
        <f>IF(Tabla20[[#This Row],[CARRERA]]&lt;&gt;"",Tabla20[[#This Row],[CARRERA]],IF(Tabla20[[#This Row],[Columna1]]&lt;&gt;"",Tabla20[[#This Row],[Columna1]],""))</f>
        <v/>
      </c>
      <c r="K844" s="55" t="str">
        <f>IF(Tabla20[[#This Row],[TIPO]]="Temporales",_xlfn.XLOOKUP(Tabla20[[#This Row],[NOMBRE Y APELLIDO]],TBLFECHAS[NOMBRE Y APELLIDO],TBLFECHAS[DESDE]),"")</f>
        <v/>
      </c>
      <c r="L844" s="55" t="str">
        <f>IF(Tabla20[[#This Row],[TIPO]]="Temporales",_xlfn.XLOOKUP(Tabla20[[#This Row],[NOMBRE Y APELLIDO]],TBLFECHAS[NOMBRE Y APELLIDO],TBLFECHAS[HASTA]),"")</f>
        <v/>
      </c>
      <c r="M844" s="58">
        <v>16500</v>
      </c>
      <c r="N844" s="60">
        <v>0</v>
      </c>
      <c r="O844" s="59">
        <v>501.6</v>
      </c>
      <c r="P844" s="59">
        <v>473.55</v>
      </c>
      <c r="Q844" s="59">
        <f>Tabla20[[#This Row],[sbruto]]-SUM(Tabla20[[#This Row],[ISR]:[AFP]])-Tabla20[[#This Row],[sneto]]</f>
        <v>13057.220000000001</v>
      </c>
      <c r="R844" s="59">
        <v>2467.63</v>
      </c>
      <c r="S844" s="45" t="str">
        <f>_xlfn.XLOOKUP(Tabla20[[#This Row],[cedula]],TMODELO[Numero Documento],TMODELO[gen])</f>
        <v>M</v>
      </c>
      <c r="T844" s="49" t="str">
        <f>_xlfn.XLOOKUP(Tabla20[[#This Row],[cedula]],TMODELO[Numero Documento],TMODELO[Lugar Funciones Codigo])</f>
        <v>01.83.03.04</v>
      </c>
    </row>
    <row r="845" spans="1:20">
      <c r="A845" s="57" t="s">
        <v>3113</v>
      </c>
      <c r="B845" s="57" t="s">
        <v>3145</v>
      </c>
      <c r="C845" s="57" t="s">
        <v>3158</v>
      </c>
      <c r="D845" s="57" t="s">
        <v>1441</v>
      </c>
      <c r="E845" s="57" t="str">
        <f>_xlfn.XLOOKUP(Tabla20[[#This Row],[cedula]],TMODELO[Numero Documento],TMODELO[Empleado])</f>
        <v>FIOR DALIZA ROSARIO RODRIGUEZ</v>
      </c>
      <c r="F845" s="57" t="s">
        <v>27</v>
      </c>
      <c r="G845" s="57" t="str">
        <f>_xlfn.XLOOKUP(Tabla20[[#This Row],[cedula]],TMODELO[Numero Documento],TMODELO[Lugar Funciones])</f>
        <v>DIRECCION GENERAL DE MUSEOS</v>
      </c>
      <c r="H845" s="57" t="str">
        <f>_xlfn.XLOOKUP(Tabla20[[#This Row],[cedula]],TCARRERA[CEDULA],TCARRERA[CATEGORIA DEL SERVIDOR],"")</f>
        <v>CARRERA ADMINISTRATIVA</v>
      </c>
      <c r="I845" s="65"/>
      <c r="J845" s="41" t="str">
        <f>IF(Tabla20[[#This Row],[CARRERA]]&lt;&gt;"",Tabla20[[#This Row],[CARRERA]],IF(Tabla20[[#This Row],[Columna1]]&lt;&gt;"",Tabla20[[#This Row],[Columna1]],""))</f>
        <v>CARRERA ADMINISTRATIVA</v>
      </c>
      <c r="K845" s="55" t="str">
        <f>IF(Tabla20[[#This Row],[TIPO]]="Temporales",_xlfn.XLOOKUP(Tabla20[[#This Row],[NOMBRE Y APELLIDO]],TBLFECHAS[NOMBRE Y APELLIDO],TBLFECHAS[DESDE]),"")</f>
        <v/>
      </c>
      <c r="L845" s="55" t="str">
        <f>IF(Tabla20[[#This Row],[TIPO]]="Temporales",_xlfn.XLOOKUP(Tabla20[[#This Row],[NOMBRE Y APELLIDO]],TBLFECHAS[NOMBRE Y APELLIDO],TBLFECHAS[HASTA]),"")</f>
        <v/>
      </c>
      <c r="M845" s="58">
        <v>16500</v>
      </c>
      <c r="N845" s="59">
        <v>0</v>
      </c>
      <c r="O845" s="59">
        <v>501.6</v>
      </c>
      <c r="P845" s="59">
        <v>473.55</v>
      </c>
      <c r="Q845" s="59">
        <f>Tabla20[[#This Row],[sbruto]]-SUM(Tabla20[[#This Row],[ISR]:[AFP]])-Tabla20[[#This Row],[sneto]]</f>
        <v>9993.630000000001</v>
      </c>
      <c r="R845" s="59">
        <v>5531.22</v>
      </c>
      <c r="S845" s="49" t="str">
        <f>_xlfn.XLOOKUP(Tabla20[[#This Row],[cedula]],TMODELO[Numero Documento],TMODELO[gen])</f>
        <v>F</v>
      </c>
      <c r="T845" s="49" t="str">
        <f>_xlfn.XLOOKUP(Tabla20[[#This Row],[cedula]],TMODELO[Numero Documento],TMODELO[Lugar Funciones Codigo])</f>
        <v>01.83.03.04</v>
      </c>
    </row>
    <row r="846" spans="1:20">
      <c r="A846" s="57" t="s">
        <v>3113</v>
      </c>
      <c r="B846" s="57" t="s">
        <v>3145</v>
      </c>
      <c r="C846" s="57" t="s">
        <v>3158</v>
      </c>
      <c r="D846" s="57" t="s">
        <v>1446</v>
      </c>
      <c r="E846" s="57" t="str">
        <f>_xlfn.XLOOKUP(Tabla20[[#This Row],[cedula]],TMODELO[Numero Documento],TMODELO[Empleado])</f>
        <v>GERMAN BENCOSME</v>
      </c>
      <c r="F846" s="57" t="s">
        <v>135</v>
      </c>
      <c r="G846" s="57" t="str">
        <f>_xlfn.XLOOKUP(Tabla20[[#This Row],[cedula]],TMODELO[Numero Documento],TMODELO[Lugar Funciones])</f>
        <v>DIRECCION GENERAL DE MUSEOS</v>
      </c>
      <c r="H846" s="57" t="str">
        <f>_xlfn.XLOOKUP(Tabla20[[#This Row],[cedula]],TCARRERA[CEDULA],TCARRERA[CATEGORIA DEL SERVIDOR],"")</f>
        <v>CARRERA ADMINISTRATIVA</v>
      </c>
      <c r="I846" s="65"/>
      <c r="J846" s="41" t="str">
        <f>IF(Tabla20[[#This Row],[CARRERA]]&lt;&gt;"",Tabla20[[#This Row],[CARRERA]],IF(Tabla20[[#This Row],[Columna1]]&lt;&gt;"",Tabla20[[#This Row],[Columna1]],""))</f>
        <v>CARRERA ADMINISTRATIVA</v>
      </c>
      <c r="K846" s="55" t="str">
        <f>IF(Tabla20[[#This Row],[TIPO]]="Temporales",_xlfn.XLOOKUP(Tabla20[[#This Row],[NOMBRE Y APELLIDO]],TBLFECHAS[NOMBRE Y APELLIDO],TBLFECHAS[DESDE]),"")</f>
        <v/>
      </c>
      <c r="L846" s="55" t="str">
        <f>IF(Tabla20[[#This Row],[TIPO]]="Temporales",_xlfn.XLOOKUP(Tabla20[[#This Row],[NOMBRE Y APELLIDO]],TBLFECHAS[NOMBRE Y APELLIDO],TBLFECHAS[HASTA]),"")</f>
        <v/>
      </c>
      <c r="M846" s="58">
        <v>16500</v>
      </c>
      <c r="N846" s="63">
        <v>0</v>
      </c>
      <c r="O846" s="59">
        <v>501.6</v>
      </c>
      <c r="P846" s="59">
        <v>473.55</v>
      </c>
      <c r="Q846" s="59">
        <f>Tabla20[[#This Row],[sbruto]]-SUM(Tabla20[[#This Row],[ISR]:[AFP]])-Tabla20[[#This Row],[sneto]]</f>
        <v>125</v>
      </c>
      <c r="R846" s="59">
        <v>15399.85</v>
      </c>
      <c r="S846" s="45" t="str">
        <f>_xlfn.XLOOKUP(Tabla20[[#This Row],[cedula]],TMODELO[Numero Documento],TMODELO[gen])</f>
        <v>M</v>
      </c>
      <c r="T846" s="49" t="str">
        <f>_xlfn.XLOOKUP(Tabla20[[#This Row],[cedula]],TMODELO[Numero Documento],TMODELO[Lugar Funciones Codigo])</f>
        <v>01.83.03.04</v>
      </c>
    </row>
    <row r="847" spans="1:20">
      <c r="A847" s="57" t="s">
        <v>3113</v>
      </c>
      <c r="B847" s="57" t="s">
        <v>3145</v>
      </c>
      <c r="C847" s="57" t="s">
        <v>3158</v>
      </c>
      <c r="D847" s="57" t="s">
        <v>2540</v>
      </c>
      <c r="E847" s="57" t="str">
        <f>_xlfn.XLOOKUP(Tabla20[[#This Row],[cedula]],TMODELO[Numero Documento],TMODELO[Empleado])</f>
        <v>SUGEIDI GUZMAN</v>
      </c>
      <c r="F847" s="57" t="s">
        <v>8</v>
      </c>
      <c r="G847" s="57" t="str">
        <f>_xlfn.XLOOKUP(Tabla20[[#This Row],[cedula]],TMODELO[Numero Documento],TMODELO[Lugar Funciones])</f>
        <v>DIRECCION GENERAL DE MUSEOS</v>
      </c>
      <c r="H847" s="57" t="str">
        <f>_xlfn.XLOOKUP(Tabla20[[#This Row],[cedula]],TCARRERA[CEDULA],TCARRERA[CATEGORIA DEL SERVIDOR],"")</f>
        <v/>
      </c>
      <c r="I847" s="65"/>
      <c r="J847" s="41" t="str">
        <f>IF(Tabla20[[#This Row],[CARRERA]]&lt;&gt;"",Tabla20[[#This Row],[CARRERA]],IF(Tabla20[[#This Row],[Columna1]]&lt;&gt;"",Tabla20[[#This Row],[Columna1]],""))</f>
        <v/>
      </c>
      <c r="K847" s="55" t="str">
        <f>IF(Tabla20[[#This Row],[TIPO]]="Temporales",_xlfn.XLOOKUP(Tabla20[[#This Row],[NOMBRE Y APELLIDO]],TBLFECHAS[NOMBRE Y APELLIDO],TBLFECHAS[DESDE]),"")</f>
        <v/>
      </c>
      <c r="L847" s="55" t="str">
        <f>IF(Tabla20[[#This Row],[TIPO]]="Temporales",_xlfn.XLOOKUP(Tabla20[[#This Row],[NOMBRE Y APELLIDO]],TBLFECHAS[NOMBRE Y APELLIDO],TBLFECHAS[HASTA]),"")</f>
        <v/>
      </c>
      <c r="M847" s="58">
        <v>16500</v>
      </c>
      <c r="N847" s="59">
        <v>0</v>
      </c>
      <c r="O847" s="59">
        <v>501.6</v>
      </c>
      <c r="P847" s="59">
        <v>473.55</v>
      </c>
      <c r="Q847" s="59">
        <f>Tabla20[[#This Row],[sbruto]]-SUM(Tabla20[[#This Row],[ISR]:[AFP]])-Tabla20[[#This Row],[sneto]]</f>
        <v>10745.48</v>
      </c>
      <c r="R847" s="59">
        <v>4779.37</v>
      </c>
      <c r="S847" s="45" t="str">
        <f>_xlfn.XLOOKUP(Tabla20[[#This Row],[cedula]],TMODELO[Numero Documento],TMODELO[gen])</f>
        <v>F</v>
      </c>
      <c r="T847" s="49" t="str">
        <f>_xlfn.XLOOKUP(Tabla20[[#This Row],[cedula]],TMODELO[Numero Documento],TMODELO[Lugar Funciones Codigo])</f>
        <v>01.83.03.04</v>
      </c>
    </row>
    <row r="848" spans="1:20">
      <c r="A848" s="57" t="s">
        <v>3113</v>
      </c>
      <c r="B848" s="57" t="s">
        <v>3145</v>
      </c>
      <c r="C848" s="57" t="s">
        <v>3158</v>
      </c>
      <c r="D848" s="57" t="s">
        <v>2539</v>
      </c>
      <c r="E848" s="57" t="str">
        <f>_xlfn.XLOOKUP(Tabla20[[#This Row],[cedula]],TMODELO[Numero Documento],TMODELO[Empleado])</f>
        <v>SEVERIANO SEGURA RODRIGUEZ</v>
      </c>
      <c r="F848" s="57" t="s">
        <v>568</v>
      </c>
      <c r="G848" s="57" t="str">
        <f>_xlfn.XLOOKUP(Tabla20[[#This Row],[cedula]],TMODELO[Numero Documento],TMODELO[Lugar Funciones])</f>
        <v>DIRECCION GENERAL DE MUSEOS</v>
      </c>
      <c r="H848" s="57" t="str">
        <f>_xlfn.XLOOKUP(Tabla20[[#This Row],[cedula]],TCARRERA[CEDULA],TCARRERA[CATEGORIA DEL SERVIDOR],"")</f>
        <v/>
      </c>
      <c r="I848" s="65"/>
      <c r="J848" s="41" t="str">
        <f>IF(Tabla20[[#This Row],[CARRERA]]&lt;&gt;"",Tabla20[[#This Row],[CARRERA]],IF(Tabla20[[#This Row],[Columna1]]&lt;&gt;"",Tabla20[[#This Row],[Columna1]],""))</f>
        <v/>
      </c>
      <c r="K848" s="55" t="str">
        <f>IF(Tabla20[[#This Row],[TIPO]]="Temporales",_xlfn.XLOOKUP(Tabla20[[#This Row],[NOMBRE Y APELLIDO]],TBLFECHAS[NOMBRE Y APELLIDO],TBLFECHAS[DESDE]),"")</f>
        <v/>
      </c>
      <c r="L848" s="55" t="str">
        <f>IF(Tabla20[[#This Row],[TIPO]]="Temporales",_xlfn.XLOOKUP(Tabla20[[#This Row],[NOMBRE Y APELLIDO]],TBLFECHAS[NOMBRE Y APELLIDO],TBLFECHAS[HASTA]),"")</f>
        <v/>
      </c>
      <c r="M848" s="58">
        <v>16500</v>
      </c>
      <c r="N848" s="60">
        <v>0</v>
      </c>
      <c r="O848" s="59">
        <v>501.6</v>
      </c>
      <c r="P848" s="59">
        <v>473.55</v>
      </c>
      <c r="Q848" s="59">
        <f>Tabla20[[#This Row],[sbruto]]-SUM(Tabla20[[#This Row],[ISR]:[AFP]])-Tabla20[[#This Row],[sneto]]</f>
        <v>6402.48</v>
      </c>
      <c r="R848" s="59">
        <v>9122.3700000000008</v>
      </c>
      <c r="S848" s="45" t="str">
        <f>_xlfn.XLOOKUP(Tabla20[[#This Row],[cedula]],TMODELO[Numero Documento],TMODELO[gen])</f>
        <v>M</v>
      </c>
      <c r="T848" s="49" t="str">
        <f>_xlfn.XLOOKUP(Tabla20[[#This Row],[cedula]],TMODELO[Numero Documento],TMODELO[Lugar Funciones Codigo])</f>
        <v>01.83.03.04</v>
      </c>
    </row>
    <row r="849" spans="1:20">
      <c r="A849" s="57" t="s">
        <v>3113</v>
      </c>
      <c r="B849" s="57" t="s">
        <v>3145</v>
      </c>
      <c r="C849" s="57" t="s">
        <v>3158</v>
      </c>
      <c r="D849" s="57" t="s">
        <v>2374</v>
      </c>
      <c r="E849" s="57" t="str">
        <f>_xlfn.XLOOKUP(Tabla20[[#This Row],[cedula]],TMODELO[Numero Documento],TMODELO[Empleado])</f>
        <v>EDUARDO GARABITOS</v>
      </c>
      <c r="F849" s="57" t="s">
        <v>413</v>
      </c>
      <c r="G849" s="57" t="str">
        <f>_xlfn.XLOOKUP(Tabla20[[#This Row],[cedula]],TMODELO[Numero Documento],TMODELO[Lugar Funciones])</f>
        <v>DIRECCION GENERAL DE MUSEOS</v>
      </c>
      <c r="H849" s="57" t="str">
        <f>_xlfn.XLOOKUP(Tabla20[[#This Row],[cedula]],TCARRERA[CEDULA],TCARRERA[CATEGORIA DEL SERVIDOR],"")</f>
        <v/>
      </c>
      <c r="I849" s="65"/>
      <c r="J849" s="41" t="str">
        <f>IF(Tabla20[[#This Row],[CARRERA]]&lt;&gt;"",Tabla20[[#This Row],[CARRERA]],IF(Tabla20[[#This Row],[Columna1]]&lt;&gt;"",Tabla20[[#This Row],[Columna1]],""))</f>
        <v/>
      </c>
      <c r="K849" s="55" t="str">
        <f>IF(Tabla20[[#This Row],[TIPO]]="Temporales",_xlfn.XLOOKUP(Tabla20[[#This Row],[NOMBRE Y APELLIDO]],TBLFECHAS[NOMBRE Y APELLIDO],TBLFECHAS[DESDE]),"")</f>
        <v/>
      </c>
      <c r="L849" s="55" t="str">
        <f>IF(Tabla20[[#This Row],[TIPO]]="Temporales",_xlfn.XLOOKUP(Tabla20[[#This Row],[NOMBRE Y APELLIDO]],TBLFECHAS[NOMBRE Y APELLIDO],TBLFECHAS[HASTA]),"")</f>
        <v/>
      </c>
      <c r="M849" s="58">
        <v>16500</v>
      </c>
      <c r="N849" s="61">
        <v>0</v>
      </c>
      <c r="O849" s="59">
        <v>501.6</v>
      </c>
      <c r="P849" s="59">
        <v>473.55</v>
      </c>
      <c r="Q849" s="59">
        <f>Tabla20[[#This Row],[sbruto]]-SUM(Tabla20[[#This Row],[ISR]:[AFP]])-Tabla20[[#This Row],[sneto]]</f>
        <v>816</v>
      </c>
      <c r="R849" s="59">
        <v>14708.85</v>
      </c>
      <c r="S849" s="49" t="str">
        <f>_xlfn.XLOOKUP(Tabla20[[#This Row],[cedula]],TMODELO[Numero Documento],TMODELO[gen])</f>
        <v>M</v>
      </c>
      <c r="T849" s="49" t="str">
        <f>_xlfn.XLOOKUP(Tabla20[[#This Row],[cedula]],TMODELO[Numero Documento],TMODELO[Lugar Funciones Codigo])</f>
        <v>01.83.03.04</v>
      </c>
    </row>
    <row r="850" spans="1:20">
      <c r="A850" s="57" t="s">
        <v>3113</v>
      </c>
      <c r="B850" s="57" t="s">
        <v>3145</v>
      </c>
      <c r="C850" s="57" t="s">
        <v>3158</v>
      </c>
      <c r="D850" s="57" t="s">
        <v>1510</v>
      </c>
      <c r="E850" s="57" t="str">
        <f>_xlfn.XLOOKUP(Tabla20[[#This Row],[cedula]],TMODELO[Numero Documento],TMODELO[Empleado])</f>
        <v>SANTA BENITA SORIANO MEJIA</v>
      </c>
      <c r="F850" s="57" t="s">
        <v>366</v>
      </c>
      <c r="G850" s="57" t="str">
        <f>_xlfn.XLOOKUP(Tabla20[[#This Row],[cedula]],TMODELO[Numero Documento],TMODELO[Lugar Funciones])</f>
        <v>DIRECCION GENERAL DE MUSEOS</v>
      </c>
      <c r="H850" s="57" t="str">
        <f>_xlfn.XLOOKUP(Tabla20[[#This Row],[cedula]],TCARRERA[CEDULA],TCARRERA[CATEGORIA DEL SERVIDOR],"")</f>
        <v>CARRERA ADMINISTRATIVA</v>
      </c>
      <c r="I850" s="65"/>
      <c r="J850" s="50" t="str">
        <f>IF(Tabla20[[#This Row],[CARRERA]]&lt;&gt;"",Tabla20[[#This Row],[CARRERA]],IF(Tabla20[[#This Row],[Columna1]]&lt;&gt;"",Tabla20[[#This Row],[Columna1]],""))</f>
        <v>CARRERA ADMINISTRATIVA</v>
      </c>
      <c r="K850" s="54" t="str">
        <f>IF(Tabla20[[#This Row],[TIPO]]="Temporales",_xlfn.XLOOKUP(Tabla20[[#This Row],[NOMBRE Y APELLIDO]],TBLFECHAS[NOMBRE Y APELLIDO],TBLFECHAS[DESDE]),"")</f>
        <v/>
      </c>
      <c r="L850" s="54" t="str">
        <f>IF(Tabla20[[#This Row],[TIPO]]="Temporales",_xlfn.XLOOKUP(Tabla20[[#This Row],[NOMBRE Y APELLIDO]],TBLFECHAS[NOMBRE Y APELLIDO],TBLFECHAS[HASTA]),"")</f>
        <v/>
      </c>
      <c r="M850" s="58">
        <v>16445</v>
      </c>
      <c r="N850" s="60">
        <v>0</v>
      </c>
      <c r="O850" s="59">
        <v>499.93</v>
      </c>
      <c r="P850" s="59">
        <v>471.97</v>
      </c>
      <c r="Q850" s="59">
        <f>Tabla20[[#This Row],[sbruto]]-SUM(Tabla20[[#This Row],[ISR]:[AFP]])-Tabla20[[#This Row],[sneto]]</f>
        <v>25</v>
      </c>
      <c r="R850" s="59">
        <v>15448.1</v>
      </c>
      <c r="S850" s="49" t="str">
        <f>_xlfn.XLOOKUP(Tabla20[[#This Row],[cedula]],TMODELO[Numero Documento],TMODELO[gen])</f>
        <v>F</v>
      </c>
      <c r="T850" s="49" t="str">
        <f>_xlfn.XLOOKUP(Tabla20[[#This Row],[cedula]],TMODELO[Numero Documento],TMODELO[Lugar Funciones Codigo])</f>
        <v>01.83.03.04</v>
      </c>
    </row>
    <row r="851" spans="1:20">
      <c r="A851" s="57" t="s">
        <v>3113</v>
      </c>
      <c r="B851" s="57" t="s">
        <v>3145</v>
      </c>
      <c r="C851" s="57" t="s">
        <v>3158</v>
      </c>
      <c r="D851" s="57" t="s">
        <v>1454</v>
      </c>
      <c r="E851" s="57" t="str">
        <f>_xlfn.XLOOKUP(Tabla20[[#This Row],[cedula]],TMODELO[Numero Documento],TMODELO[Empleado])</f>
        <v>JESUSITA JAVIER SUAREZ</v>
      </c>
      <c r="F851" s="57" t="s">
        <v>8</v>
      </c>
      <c r="G851" s="57" t="str">
        <f>_xlfn.XLOOKUP(Tabla20[[#This Row],[cedula]],TMODELO[Numero Documento],TMODELO[Lugar Funciones])</f>
        <v>DIRECCION GENERAL DE MUSEOS</v>
      </c>
      <c r="H851" s="57" t="str">
        <f>_xlfn.XLOOKUP(Tabla20[[#This Row],[cedula]],TCARRERA[CEDULA],TCARRERA[CATEGORIA DEL SERVIDOR],"")</f>
        <v>CARRERA ADMINISTRATIVA</v>
      </c>
      <c r="I851" s="65"/>
      <c r="J851" s="41" t="str">
        <f>IF(Tabla20[[#This Row],[CARRERA]]&lt;&gt;"",Tabla20[[#This Row],[CARRERA]],IF(Tabla20[[#This Row],[Columna1]]&lt;&gt;"",Tabla20[[#This Row],[Columna1]],""))</f>
        <v>CARRERA ADMINISTRATIVA</v>
      </c>
      <c r="K851" s="55" t="str">
        <f>IF(Tabla20[[#This Row],[TIPO]]="Temporales",_xlfn.XLOOKUP(Tabla20[[#This Row],[NOMBRE Y APELLIDO]],TBLFECHAS[NOMBRE Y APELLIDO],TBLFECHAS[DESDE]),"")</f>
        <v/>
      </c>
      <c r="L851" s="55" t="str">
        <f>IF(Tabla20[[#This Row],[TIPO]]="Temporales",_xlfn.XLOOKUP(Tabla20[[#This Row],[NOMBRE Y APELLIDO]],TBLFECHAS[NOMBRE Y APELLIDO],TBLFECHAS[HASTA]),"")</f>
        <v/>
      </c>
      <c r="M851" s="58">
        <v>15000</v>
      </c>
      <c r="N851" s="60">
        <v>0</v>
      </c>
      <c r="O851" s="59">
        <v>456</v>
      </c>
      <c r="P851" s="59">
        <v>430.5</v>
      </c>
      <c r="Q851" s="59">
        <f>Tabla20[[#This Row],[sbruto]]-SUM(Tabla20[[#This Row],[ISR]:[AFP]])-Tabla20[[#This Row],[sneto]]</f>
        <v>11281.11</v>
      </c>
      <c r="R851" s="59">
        <v>2832.39</v>
      </c>
      <c r="S851" s="45" t="str">
        <f>_xlfn.XLOOKUP(Tabla20[[#This Row],[cedula]],TMODELO[Numero Documento],TMODELO[gen])</f>
        <v>F</v>
      </c>
      <c r="T851" s="49" t="str">
        <f>_xlfn.XLOOKUP(Tabla20[[#This Row],[cedula]],TMODELO[Numero Documento],TMODELO[Lugar Funciones Codigo])</f>
        <v>01.83.03.04</v>
      </c>
    </row>
    <row r="852" spans="1:20">
      <c r="A852" s="57" t="s">
        <v>3113</v>
      </c>
      <c r="B852" s="57" t="s">
        <v>3145</v>
      </c>
      <c r="C852" s="57" t="s">
        <v>3158</v>
      </c>
      <c r="D852" s="57" t="s">
        <v>1492</v>
      </c>
      <c r="E852" s="57" t="str">
        <f>_xlfn.XLOOKUP(Tabla20[[#This Row],[cedula]],TMODELO[Numero Documento],TMODELO[Empleado])</f>
        <v>MINERVA ALTAGRACIA DE PAULA MARTINEZ</v>
      </c>
      <c r="F852" s="57" t="s">
        <v>8</v>
      </c>
      <c r="G852" s="57" t="str">
        <f>_xlfn.XLOOKUP(Tabla20[[#This Row],[cedula]],TMODELO[Numero Documento],TMODELO[Lugar Funciones])</f>
        <v>DIRECCION GENERAL DE MUSEOS</v>
      </c>
      <c r="H852" s="57" t="str">
        <f>_xlfn.XLOOKUP(Tabla20[[#This Row],[cedula]],TCARRERA[CEDULA],TCARRERA[CATEGORIA DEL SERVIDOR],"")</f>
        <v>CARRERA ADMINISTRATIVA</v>
      </c>
      <c r="I852" s="65"/>
      <c r="J852" s="41" t="str">
        <f>IF(Tabla20[[#This Row],[CARRERA]]&lt;&gt;"",Tabla20[[#This Row],[CARRERA]],IF(Tabla20[[#This Row],[Columna1]]&lt;&gt;"",Tabla20[[#This Row],[Columna1]],""))</f>
        <v>CARRERA ADMINISTRATIVA</v>
      </c>
      <c r="K852" s="55" t="str">
        <f>IF(Tabla20[[#This Row],[TIPO]]="Temporales",_xlfn.XLOOKUP(Tabla20[[#This Row],[NOMBRE Y APELLIDO]],TBLFECHAS[NOMBRE Y APELLIDO],TBLFECHAS[DESDE]),"")</f>
        <v/>
      </c>
      <c r="L852" s="55" t="str">
        <f>IF(Tabla20[[#This Row],[TIPO]]="Temporales",_xlfn.XLOOKUP(Tabla20[[#This Row],[NOMBRE Y APELLIDO]],TBLFECHAS[NOMBRE Y APELLIDO],TBLFECHAS[HASTA]),"")</f>
        <v/>
      </c>
      <c r="M852" s="58">
        <v>15000</v>
      </c>
      <c r="N852" s="63">
        <v>0</v>
      </c>
      <c r="O852" s="59">
        <v>456</v>
      </c>
      <c r="P852" s="59">
        <v>430.5</v>
      </c>
      <c r="Q852" s="59">
        <f>Tabla20[[#This Row],[sbruto]]-SUM(Tabla20[[#This Row],[ISR]:[AFP]])-Tabla20[[#This Row],[sneto]]</f>
        <v>11299.119999999999</v>
      </c>
      <c r="R852" s="59">
        <v>2814.38</v>
      </c>
      <c r="S852" s="49" t="str">
        <f>_xlfn.XLOOKUP(Tabla20[[#This Row],[cedula]],TMODELO[Numero Documento],TMODELO[gen])</f>
        <v>F</v>
      </c>
      <c r="T852" s="49" t="str">
        <f>_xlfn.XLOOKUP(Tabla20[[#This Row],[cedula]],TMODELO[Numero Documento],TMODELO[Lugar Funciones Codigo])</f>
        <v>01.83.03.04</v>
      </c>
    </row>
    <row r="853" spans="1:20">
      <c r="A853" s="57" t="s">
        <v>3113</v>
      </c>
      <c r="B853" s="57" t="s">
        <v>3145</v>
      </c>
      <c r="C853" s="57" t="s">
        <v>3158</v>
      </c>
      <c r="D853" s="57" t="s">
        <v>2538</v>
      </c>
      <c r="E853" s="57" t="str">
        <f>_xlfn.XLOOKUP(Tabla20[[#This Row],[cedula]],TMODELO[Numero Documento],TMODELO[Empleado])</f>
        <v>SENEIDA CASTILLO MONTERO</v>
      </c>
      <c r="F853" s="57" t="s">
        <v>8</v>
      </c>
      <c r="G853" s="57" t="str">
        <f>_xlfn.XLOOKUP(Tabla20[[#This Row],[cedula]],TMODELO[Numero Documento],TMODELO[Lugar Funciones])</f>
        <v>DIRECCION GENERAL DE MUSEOS</v>
      </c>
      <c r="H853" s="57" t="str">
        <f>_xlfn.XLOOKUP(Tabla20[[#This Row],[cedula]],TCARRERA[CEDULA],TCARRERA[CATEGORIA DEL SERVIDOR],"")</f>
        <v/>
      </c>
      <c r="I853" s="65"/>
      <c r="J853" s="50" t="str">
        <f>IF(Tabla20[[#This Row],[CARRERA]]&lt;&gt;"",Tabla20[[#This Row],[CARRERA]],IF(Tabla20[[#This Row],[Columna1]]&lt;&gt;"",Tabla20[[#This Row],[Columna1]],""))</f>
        <v/>
      </c>
      <c r="K853" s="54" t="str">
        <f>IF(Tabla20[[#This Row],[TIPO]]="Temporales",_xlfn.XLOOKUP(Tabla20[[#This Row],[NOMBRE Y APELLIDO]],TBLFECHAS[NOMBRE Y APELLIDO],TBLFECHAS[DESDE]),"")</f>
        <v/>
      </c>
      <c r="L853" s="54" t="str">
        <f>IF(Tabla20[[#This Row],[TIPO]]="Temporales",_xlfn.XLOOKUP(Tabla20[[#This Row],[NOMBRE Y APELLIDO]],TBLFECHAS[NOMBRE Y APELLIDO],TBLFECHAS[HASTA]),"")</f>
        <v/>
      </c>
      <c r="M853" s="58">
        <v>15000</v>
      </c>
      <c r="N853" s="60">
        <v>0</v>
      </c>
      <c r="O853" s="59">
        <v>456</v>
      </c>
      <c r="P853" s="59">
        <v>430.5</v>
      </c>
      <c r="Q853" s="59">
        <f>Tabla20[[#This Row],[sbruto]]-SUM(Tabla20[[#This Row],[ISR]:[AFP]])-Tabla20[[#This Row],[sneto]]</f>
        <v>7131.4</v>
      </c>
      <c r="R853" s="59">
        <v>6982.1</v>
      </c>
      <c r="S853" s="49" t="str">
        <f>_xlfn.XLOOKUP(Tabla20[[#This Row],[cedula]],TMODELO[Numero Documento],TMODELO[gen])</f>
        <v>F</v>
      </c>
      <c r="T853" s="49" t="str">
        <f>_xlfn.XLOOKUP(Tabla20[[#This Row],[cedula]],TMODELO[Numero Documento],TMODELO[Lugar Funciones Codigo])</f>
        <v>01.83.03.04</v>
      </c>
    </row>
    <row r="854" spans="1:20">
      <c r="A854" s="57" t="s">
        <v>3113</v>
      </c>
      <c r="B854" s="57" t="s">
        <v>3145</v>
      </c>
      <c r="C854" s="57" t="s">
        <v>3158</v>
      </c>
      <c r="D854" s="57" t="s">
        <v>1414</v>
      </c>
      <c r="E854" s="57" t="str">
        <f>_xlfn.XLOOKUP(Tabla20[[#This Row],[cedula]],TMODELO[Numero Documento],TMODELO[Empleado])</f>
        <v>ANDREA MATIAS HERNANDEZ</v>
      </c>
      <c r="F854" s="57" t="s">
        <v>8</v>
      </c>
      <c r="G854" s="57" t="str">
        <f>_xlfn.XLOOKUP(Tabla20[[#This Row],[cedula]],TMODELO[Numero Documento],TMODELO[Lugar Funciones])</f>
        <v>DIRECCION GENERAL DE MUSEOS</v>
      </c>
      <c r="H854" s="57" t="str">
        <f>_xlfn.XLOOKUP(Tabla20[[#This Row],[cedula]],TCARRERA[CEDULA],TCARRERA[CATEGORIA DEL SERVIDOR],"")</f>
        <v>CARRERA ADMINISTRATIVA</v>
      </c>
      <c r="I854" s="65"/>
      <c r="J854" s="41" t="str">
        <f>IF(Tabla20[[#This Row],[CARRERA]]&lt;&gt;"",Tabla20[[#This Row],[CARRERA]],IF(Tabla20[[#This Row],[Columna1]]&lt;&gt;"",Tabla20[[#This Row],[Columna1]],""))</f>
        <v>CARRERA ADMINISTRATIVA</v>
      </c>
      <c r="K854" s="55" t="str">
        <f>IF(Tabla20[[#This Row],[TIPO]]="Temporales",_xlfn.XLOOKUP(Tabla20[[#This Row],[NOMBRE Y APELLIDO]],TBLFECHAS[NOMBRE Y APELLIDO],TBLFECHAS[DESDE]),"")</f>
        <v/>
      </c>
      <c r="L854" s="55" t="str">
        <f>IF(Tabla20[[#This Row],[TIPO]]="Temporales",_xlfn.XLOOKUP(Tabla20[[#This Row],[NOMBRE Y APELLIDO]],TBLFECHAS[NOMBRE Y APELLIDO],TBLFECHAS[HASTA]),"")</f>
        <v/>
      </c>
      <c r="M854" s="58">
        <v>15000</v>
      </c>
      <c r="N854" s="63">
        <v>0</v>
      </c>
      <c r="O854" s="59">
        <v>456</v>
      </c>
      <c r="P854" s="59">
        <v>430.5</v>
      </c>
      <c r="Q854" s="59">
        <f>Tabla20[[#This Row],[sbruto]]-SUM(Tabla20[[#This Row],[ISR]:[AFP]])-Tabla20[[#This Row],[sneto]]</f>
        <v>375</v>
      </c>
      <c r="R854" s="59">
        <v>13738.5</v>
      </c>
      <c r="S854" s="48" t="str">
        <f>_xlfn.XLOOKUP(Tabla20[[#This Row],[cedula]],TMODELO[Numero Documento],TMODELO[gen])</f>
        <v>F</v>
      </c>
      <c r="T854" s="49" t="str">
        <f>_xlfn.XLOOKUP(Tabla20[[#This Row],[cedula]],TMODELO[Numero Documento],TMODELO[Lugar Funciones Codigo])</f>
        <v>01.83.03.04</v>
      </c>
    </row>
    <row r="855" spans="1:20">
      <c r="A855" s="57" t="s">
        <v>3113</v>
      </c>
      <c r="B855" s="57" t="s">
        <v>3145</v>
      </c>
      <c r="C855" s="57" t="s">
        <v>3158</v>
      </c>
      <c r="D855" s="57" t="s">
        <v>2492</v>
      </c>
      <c r="E855" s="57" t="str">
        <f>_xlfn.XLOOKUP(Tabla20[[#This Row],[cedula]],TMODELO[Numero Documento],TMODELO[Empleado])</f>
        <v>MILAGROS CRISTINA SANTANA SOTO</v>
      </c>
      <c r="F855" s="57" t="s">
        <v>8</v>
      </c>
      <c r="G855" s="57" t="str">
        <f>_xlfn.XLOOKUP(Tabla20[[#This Row],[cedula]],TMODELO[Numero Documento],TMODELO[Lugar Funciones])</f>
        <v>DIRECCION GENERAL DE MUSEOS</v>
      </c>
      <c r="H855" s="57" t="str">
        <f>_xlfn.XLOOKUP(Tabla20[[#This Row],[cedula]],TCARRERA[CEDULA],TCARRERA[CATEGORIA DEL SERVIDOR],"")</f>
        <v/>
      </c>
      <c r="I855" s="65"/>
      <c r="J855" s="41" t="str">
        <f>IF(Tabla20[[#This Row],[CARRERA]]&lt;&gt;"",Tabla20[[#This Row],[CARRERA]],IF(Tabla20[[#This Row],[Columna1]]&lt;&gt;"",Tabla20[[#This Row],[Columna1]],""))</f>
        <v/>
      </c>
      <c r="K855" s="55" t="str">
        <f>IF(Tabla20[[#This Row],[TIPO]]="Temporales",_xlfn.XLOOKUP(Tabla20[[#This Row],[NOMBRE Y APELLIDO]],TBLFECHAS[NOMBRE Y APELLIDO],TBLFECHAS[DESDE]),"")</f>
        <v/>
      </c>
      <c r="L855" s="55" t="str">
        <f>IF(Tabla20[[#This Row],[TIPO]]="Temporales",_xlfn.XLOOKUP(Tabla20[[#This Row],[NOMBRE Y APELLIDO]],TBLFECHAS[NOMBRE Y APELLIDO],TBLFECHAS[HASTA]),"")</f>
        <v/>
      </c>
      <c r="M855" s="58">
        <v>15000</v>
      </c>
      <c r="N855" s="63">
        <v>0</v>
      </c>
      <c r="O855" s="59">
        <v>456</v>
      </c>
      <c r="P855" s="59">
        <v>430.5</v>
      </c>
      <c r="Q855" s="59">
        <f>Tabla20[[#This Row],[sbruto]]-SUM(Tabla20[[#This Row],[ISR]:[AFP]])-Tabla20[[#This Row],[sneto]]</f>
        <v>4765.3899999999994</v>
      </c>
      <c r="R855" s="59">
        <v>9348.11</v>
      </c>
      <c r="S855" s="45" t="str">
        <f>_xlfn.XLOOKUP(Tabla20[[#This Row],[cedula]],TMODELO[Numero Documento],TMODELO[gen])</f>
        <v>F</v>
      </c>
      <c r="T855" s="49" t="str">
        <f>_xlfn.XLOOKUP(Tabla20[[#This Row],[cedula]],TMODELO[Numero Documento],TMODELO[Lugar Funciones Codigo])</f>
        <v>01.83.03.04</v>
      </c>
    </row>
    <row r="856" spans="1:20">
      <c r="A856" s="57" t="s">
        <v>3113</v>
      </c>
      <c r="B856" s="57" t="s">
        <v>3145</v>
      </c>
      <c r="C856" s="57" t="s">
        <v>3158</v>
      </c>
      <c r="D856" s="57" t="s">
        <v>2530</v>
      </c>
      <c r="E856" s="57" t="str">
        <f>_xlfn.XLOOKUP(Tabla20[[#This Row],[cedula]],TMODELO[Numero Documento],TMODELO[Empleado])</f>
        <v>ROSIBELIS HERASME NOVAS</v>
      </c>
      <c r="F856" s="57" t="s">
        <v>8</v>
      </c>
      <c r="G856" s="57" t="str">
        <f>_xlfn.XLOOKUP(Tabla20[[#This Row],[cedula]],TMODELO[Numero Documento],TMODELO[Lugar Funciones])</f>
        <v>DIRECCION GENERAL DE MUSEOS</v>
      </c>
      <c r="H856" s="57" t="str">
        <f>_xlfn.XLOOKUP(Tabla20[[#This Row],[cedula]],TCARRERA[CEDULA],TCARRERA[CATEGORIA DEL SERVIDOR],"")</f>
        <v/>
      </c>
      <c r="I856" s="65"/>
      <c r="J856" s="41" t="str">
        <f>IF(Tabla20[[#This Row],[CARRERA]]&lt;&gt;"",Tabla20[[#This Row],[CARRERA]],IF(Tabla20[[#This Row],[Columna1]]&lt;&gt;"",Tabla20[[#This Row],[Columna1]],""))</f>
        <v/>
      </c>
      <c r="K856" s="55" t="str">
        <f>IF(Tabla20[[#This Row],[TIPO]]="Temporales",_xlfn.XLOOKUP(Tabla20[[#This Row],[NOMBRE Y APELLIDO]],TBLFECHAS[NOMBRE Y APELLIDO],TBLFECHAS[DESDE]),"")</f>
        <v/>
      </c>
      <c r="L856" s="55" t="str">
        <f>IF(Tabla20[[#This Row],[TIPO]]="Temporales",_xlfn.XLOOKUP(Tabla20[[#This Row],[NOMBRE Y APELLIDO]],TBLFECHAS[NOMBRE Y APELLIDO],TBLFECHAS[HASTA]),"")</f>
        <v/>
      </c>
      <c r="M856" s="58">
        <v>15000</v>
      </c>
      <c r="N856" s="63">
        <v>0</v>
      </c>
      <c r="O856" s="59">
        <v>456</v>
      </c>
      <c r="P856" s="59">
        <v>430.5</v>
      </c>
      <c r="Q856" s="59">
        <f>Tabla20[[#This Row],[sbruto]]-SUM(Tabla20[[#This Row],[ISR]:[AFP]])-Tabla20[[#This Row],[sneto]]</f>
        <v>325</v>
      </c>
      <c r="R856" s="59">
        <v>13788.5</v>
      </c>
      <c r="S856" s="45" t="str">
        <f>_xlfn.XLOOKUP(Tabla20[[#This Row],[cedula]],TMODELO[Numero Documento],TMODELO[gen])</f>
        <v>F</v>
      </c>
      <c r="T856" s="49" t="str">
        <f>_xlfn.XLOOKUP(Tabla20[[#This Row],[cedula]],TMODELO[Numero Documento],TMODELO[Lugar Funciones Codigo])</f>
        <v>01.83.03.04</v>
      </c>
    </row>
    <row r="857" spans="1:20">
      <c r="A857" s="57" t="s">
        <v>3113</v>
      </c>
      <c r="B857" s="57" t="s">
        <v>3145</v>
      </c>
      <c r="C857" s="57" t="s">
        <v>3158</v>
      </c>
      <c r="D857" s="57" t="s">
        <v>2503</v>
      </c>
      <c r="E857" s="57" t="str">
        <f>_xlfn.XLOOKUP(Tabla20[[#This Row],[cedula]],TMODELO[Numero Documento],TMODELO[Empleado])</f>
        <v>ODALIS PAULINO CORREA</v>
      </c>
      <c r="F857" s="57" t="s">
        <v>27</v>
      </c>
      <c r="G857" s="57" t="str">
        <f>_xlfn.XLOOKUP(Tabla20[[#This Row],[cedula]],TMODELO[Numero Documento],TMODELO[Lugar Funciones])</f>
        <v>DIRECCION GENERAL DE MUSEOS</v>
      </c>
      <c r="H857" s="57" t="str">
        <f>_xlfn.XLOOKUP(Tabla20[[#This Row],[cedula]],TCARRERA[CEDULA],TCARRERA[CATEGORIA DEL SERVIDOR],"")</f>
        <v/>
      </c>
      <c r="I857" s="65"/>
      <c r="J857" s="41" t="str">
        <f>IF(Tabla20[[#This Row],[CARRERA]]&lt;&gt;"",Tabla20[[#This Row],[CARRERA]],IF(Tabla20[[#This Row],[Columna1]]&lt;&gt;"",Tabla20[[#This Row],[Columna1]],""))</f>
        <v/>
      </c>
      <c r="K857" s="55" t="str">
        <f>IF(Tabla20[[#This Row],[TIPO]]="Temporales",_xlfn.XLOOKUP(Tabla20[[#This Row],[NOMBRE Y APELLIDO]],TBLFECHAS[NOMBRE Y APELLIDO],TBLFECHAS[DESDE]),"")</f>
        <v/>
      </c>
      <c r="L857" s="55" t="str">
        <f>IF(Tabla20[[#This Row],[TIPO]]="Temporales",_xlfn.XLOOKUP(Tabla20[[#This Row],[NOMBRE Y APELLIDO]],TBLFECHAS[NOMBRE Y APELLIDO],TBLFECHAS[HASTA]),"")</f>
        <v/>
      </c>
      <c r="M857" s="58">
        <v>15000</v>
      </c>
      <c r="N857" s="63">
        <v>0</v>
      </c>
      <c r="O857" s="59">
        <v>456</v>
      </c>
      <c r="P857" s="59">
        <v>430.5</v>
      </c>
      <c r="Q857" s="59">
        <f>Tabla20[[#This Row],[sbruto]]-SUM(Tabla20[[#This Row],[ISR]:[AFP]])-Tabla20[[#This Row],[sneto]]</f>
        <v>25</v>
      </c>
      <c r="R857" s="59">
        <v>14088.5</v>
      </c>
      <c r="S857" s="45" t="str">
        <f>_xlfn.XLOOKUP(Tabla20[[#This Row],[cedula]],TMODELO[Numero Documento],TMODELO[gen])</f>
        <v>M</v>
      </c>
      <c r="T857" s="49" t="str">
        <f>_xlfn.XLOOKUP(Tabla20[[#This Row],[cedula]],TMODELO[Numero Documento],TMODELO[Lugar Funciones Codigo])</f>
        <v>01.83.03.04</v>
      </c>
    </row>
    <row r="858" spans="1:20">
      <c r="A858" s="57" t="s">
        <v>3113</v>
      </c>
      <c r="B858" s="57" t="s">
        <v>3145</v>
      </c>
      <c r="C858" s="57" t="s">
        <v>3158</v>
      </c>
      <c r="D858" s="57" t="s">
        <v>2344</v>
      </c>
      <c r="E858" s="57" t="str">
        <f>_xlfn.XLOOKUP(Tabla20[[#This Row],[cedula]],TMODELO[Numero Documento],TMODELO[Empleado])</f>
        <v>AURORA HEREDIA DE LEON</v>
      </c>
      <c r="F858" s="57" t="s">
        <v>8</v>
      </c>
      <c r="G858" s="57" t="str">
        <f>_xlfn.XLOOKUP(Tabla20[[#This Row],[cedula]],TMODELO[Numero Documento],TMODELO[Lugar Funciones])</f>
        <v>DIRECCION GENERAL DE MUSEOS</v>
      </c>
      <c r="H858" s="57" t="str">
        <f>_xlfn.XLOOKUP(Tabla20[[#This Row],[cedula]],TCARRERA[CEDULA],TCARRERA[CATEGORIA DEL SERVIDOR],"")</f>
        <v/>
      </c>
      <c r="I858" s="65"/>
      <c r="J858" s="41" t="str">
        <f>IF(Tabla20[[#This Row],[CARRERA]]&lt;&gt;"",Tabla20[[#This Row],[CARRERA]],IF(Tabla20[[#This Row],[Columna1]]&lt;&gt;"",Tabla20[[#This Row],[Columna1]],""))</f>
        <v/>
      </c>
      <c r="K858" s="55" t="str">
        <f>IF(Tabla20[[#This Row],[TIPO]]="Temporales",_xlfn.XLOOKUP(Tabla20[[#This Row],[NOMBRE Y APELLIDO]],TBLFECHAS[NOMBRE Y APELLIDO],TBLFECHAS[DESDE]),"")</f>
        <v/>
      </c>
      <c r="L858" s="55" t="str">
        <f>IF(Tabla20[[#This Row],[TIPO]]="Temporales",_xlfn.XLOOKUP(Tabla20[[#This Row],[NOMBRE Y APELLIDO]],TBLFECHAS[NOMBRE Y APELLIDO],TBLFECHAS[HASTA]),"")</f>
        <v/>
      </c>
      <c r="M858" s="58">
        <v>15000</v>
      </c>
      <c r="N858" s="61">
        <v>0</v>
      </c>
      <c r="O858" s="59">
        <v>456</v>
      </c>
      <c r="P858" s="59">
        <v>430.5</v>
      </c>
      <c r="Q858" s="59">
        <f>Tabla20[[#This Row],[sbruto]]-SUM(Tabla20[[#This Row],[ISR]:[AFP]])-Tabla20[[#This Row],[sneto]]</f>
        <v>10777.11</v>
      </c>
      <c r="R858" s="59">
        <v>3336.39</v>
      </c>
      <c r="S858" s="49" t="str">
        <f>_xlfn.XLOOKUP(Tabla20[[#This Row],[cedula]],TMODELO[Numero Documento],TMODELO[gen])</f>
        <v>F</v>
      </c>
      <c r="T858" s="49" t="str">
        <f>_xlfn.XLOOKUP(Tabla20[[#This Row],[cedula]],TMODELO[Numero Documento],TMODELO[Lugar Funciones Codigo])</f>
        <v>01.83.03.04</v>
      </c>
    </row>
    <row r="859" spans="1:20">
      <c r="A859" s="57" t="s">
        <v>3113</v>
      </c>
      <c r="B859" s="57" t="s">
        <v>3145</v>
      </c>
      <c r="C859" s="57" t="s">
        <v>3158</v>
      </c>
      <c r="D859" s="57" t="s">
        <v>2461</v>
      </c>
      <c r="E859" s="57" t="str">
        <f>_xlfn.XLOOKUP(Tabla20[[#This Row],[cedula]],TMODELO[Numero Documento],TMODELO[Empleado])</f>
        <v>JULIO NELSON DURAN SANCHEZ</v>
      </c>
      <c r="F859" s="57" t="s">
        <v>488</v>
      </c>
      <c r="G859" s="57" t="str">
        <f>_xlfn.XLOOKUP(Tabla20[[#This Row],[cedula]],TMODELO[Numero Documento],TMODELO[Lugar Funciones])</f>
        <v>DIRECCION GENERAL DE MUSEOS</v>
      </c>
      <c r="H859" s="57" t="str">
        <f>_xlfn.XLOOKUP(Tabla20[[#This Row],[cedula]],TCARRERA[CEDULA],TCARRERA[CATEGORIA DEL SERVIDOR],"")</f>
        <v/>
      </c>
      <c r="I859" s="65"/>
      <c r="J859" s="41" t="str">
        <f>IF(Tabla20[[#This Row],[CARRERA]]&lt;&gt;"",Tabla20[[#This Row],[CARRERA]],IF(Tabla20[[#This Row],[Columna1]]&lt;&gt;"",Tabla20[[#This Row],[Columna1]],""))</f>
        <v/>
      </c>
      <c r="K859" s="55" t="str">
        <f>IF(Tabla20[[#This Row],[TIPO]]="Temporales",_xlfn.XLOOKUP(Tabla20[[#This Row],[NOMBRE Y APELLIDO]],TBLFECHAS[NOMBRE Y APELLIDO],TBLFECHAS[DESDE]),"")</f>
        <v/>
      </c>
      <c r="L859" s="55" t="str">
        <f>IF(Tabla20[[#This Row],[TIPO]]="Temporales",_xlfn.XLOOKUP(Tabla20[[#This Row],[NOMBRE Y APELLIDO]],TBLFECHAS[NOMBRE Y APELLIDO],TBLFECHAS[HASTA]),"")</f>
        <v/>
      </c>
      <c r="M859" s="58">
        <v>14591.03</v>
      </c>
      <c r="N859" s="60">
        <v>0</v>
      </c>
      <c r="O859" s="61">
        <v>443.57</v>
      </c>
      <c r="P859" s="61">
        <v>418.76</v>
      </c>
      <c r="Q859" s="61">
        <f>Tabla20[[#This Row],[sbruto]]-SUM(Tabla20[[#This Row],[ISR]:[AFP]])-Tabla20[[#This Row],[sneto]]</f>
        <v>10997.060000000001</v>
      </c>
      <c r="R859" s="61">
        <v>2731.64</v>
      </c>
      <c r="S859" s="45" t="str">
        <f>_xlfn.XLOOKUP(Tabla20[[#This Row],[cedula]],TMODELO[Numero Documento],TMODELO[gen])</f>
        <v>M</v>
      </c>
      <c r="T859" s="49" t="str">
        <f>_xlfn.XLOOKUP(Tabla20[[#This Row],[cedula]],TMODELO[Numero Documento],TMODELO[Lugar Funciones Codigo])</f>
        <v>01.83.03.04</v>
      </c>
    </row>
    <row r="860" spans="1:20">
      <c r="A860" s="57" t="s">
        <v>3113</v>
      </c>
      <c r="B860" s="57" t="s">
        <v>3145</v>
      </c>
      <c r="C860" s="57" t="s">
        <v>3158</v>
      </c>
      <c r="D860" s="57" t="s">
        <v>2427</v>
      </c>
      <c r="E860" s="57" t="str">
        <f>_xlfn.XLOOKUP(Tabla20[[#This Row],[cedula]],TMODELO[Numero Documento],TMODELO[Empleado])</f>
        <v>JONATA VLADIMIR BEARD ALMONTE</v>
      </c>
      <c r="F860" s="57" t="s">
        <v>387</v>
      </c>
      <c r="G860" s="57" t="str">
        <f>_xlfn.XLOOKUP(Tabla20[[#This Row],[cedula]],TMODELO[Numero Documento],TMODELO[Lugar Funciones])</f>
        <v>DIRECCION GENERAL DE MUSEOS</v>
      </c>
      <c r="H860" s="57" t="str">
        <f>_xlfn.XLOOKUP(Tabla20[[#This Row],[cedula]],TCARRERA[CEDULA],TCARRERA[CATEGORIA DEL SERVIDOR],"")</f>
        <v/>
      </c>
      <c r="I860" s="65"/>
      <c r="J860" s="41" t="str">
        <f>IF(Tabla20[[#This Row],[CARRERA]]&lt;&gt;"",Tabla20[[#This Row],[CARRERA]],IF(Tabla20[[#This Row],[Columna1]]&lt;&gt;"",Tabla20[[#This Row],[Columna1]],""))</f>
        <v/>
      </c>
      <c r="K860" s="55" t="str">
        <f>IF(Tabla20[[#This Row],[TIPO]]="Temporales",_xlfn.XLOOKUP(Tabla20[[#This Row],[NOMBRE Y APELLIDO]],TBLFECHAS[NOMBRE Y APELLIDO],TBLFECHAS[DESDE]),"")</f>
        <v/>
      </c>
      <c r="L860" s="55" t="str">
        <f>IF(Tabla20[[#This Row],[TIPO]]="Temporales",_xlfn.XLOOKUP(Tabla20[[#This Row],[NOMBRE Y APELLIDO]],TBLFECHAS[NOMBRE Y APELLIDO],TBLFECHAS[HASTA]),"")</f>
        <v/>
      </c>
      <c r="M860" s="58">
        <v>12650</v>
      </c>
      <c r="N860" s="61">
        <v>0</v>
      </c>
      <c r="O860" s="59">
        <v>384.56</v>
      </c>
      <c r="P860" s="59">
        <v>363.06</v>
      </c>
      <c r="Q860" s="59">
        <f>Tabla20[[#This Row],[sbruto]]-SUM(Tabla20[[#This Row],[ISR]:[AFP]])-Tabla20[[#This Row],[sneto]]</f>
        <v>2725.24</v>
      </c>
      <c r="R860" s="59">
        <v>9177.14</v>
      </c>
      <c r="S860" s="45" t="str">
        <f>_xlfn.XLOOKUP(Tabla20[[#This Row],[cedula]],TMODELO[Numero Documento],TMODELO[gen])</f>
        <v>M</v>
      </c>
      <c r="T860" s="49" t="str">
        <f>_xlfn.XLOOKUP(Tabla20[[#This Row],[cedula]],TMODELO[Numero Documento],TMODELO[Lugar Funciones Codigo])</f>
        <v>01.83.03.04</v>
      </c>
    </row>
    <row r="861" spans="1:20">
      <c r="A861" s="57" t="s">
        <v>3113</v>
      </c>
      <c r="B861" s="57" t="s">
        <v>3145</v>
      </c>
      <c r="C861" s="57" t="s">
        <v>3158</v>
      </c>
      <c r="D861" s="57" t="s">
        <v>1447</v>
      </c>
      <c r="E861" s="57" t="str">
        <f>_xlfn.XLOOKUP(Tabla20[[#This Row],[cedula]],TMODELO[Numero Documento],TMODELO[Empleado])</f>
        <v>HAIRO JAVIER TAVAREZ</v>
      </c>
      <c r="F861" s="57" t="s">
        <v>387</v>
      </c>
      <c r="G861" s="57" t="str">
        <f>_xlfn.XLOOKUP(Tabla20[[#This Row],[cedula]],TMODELO[Numero Documento],TMODELO[Lugar Funciones])</f>
        <v>DIRECCION GENERAL DE MUSEOS</v>
      </c>
      <c r="H861" s="57" t="str">
        <f>_xlfn.XLOOKUP(Tabla20[[#This Row],[cedula]],TCARRERA[CEDULA],TCARRERA[CATEGORIA DEL SERVIDOR],"")</f>
        <v>CARRERA ADMINISTRATIVA</v>
      </c>
      <c r="I861" s="65"/>
      <c r="J861" s="41" t="str">
        <f>IF(Tabla20[[#This Row],[CARRERA]]&lt;&gt;"",Tabla20[[#This Row],[CARRERA]],IF(Tabla20[[#This Row],[Columna1]]&lt;&gt;"",Tabla20[[#This Row],[Columna1]],""))</f>
        <v>CARRERA ADMINISTRATIVA</v>
      </c>
      <c r="K861" s="55" t="str">
        <f>IF(Tabla20[[#This Row],[TIPO]]="Temporales",_xlfn.XLOOKUP(Tabla20[[#This Row],[NOMBRE Y APELLIDO]],TBLFECHAS[NOMBRE Y APELLIDO],TBLFECHAS[DESDE]),"")</f>
        <v/>
      </c>
      <c r="L861" s="55" t="str">
        <f>IF(Tabla20[[#This Row],[TIPO]]="Temporales",_xlfn.XLOOKUP(Tabla20[[#This Row],[NOMBRE Y APELLIDO]],TBLFECHAS[NOMBRE Y APELLIDO],TBLFECHAS[HASTA]),"")</f>
        <v/>
      </c>
      <c r="M861" s="58">
        <v>12650</v>
      </c>
      <c r="N861" s="63">
        <v>0</v>
      </c>
      <c r="O861" s="59">
        <v>384.56</v>
      </c>
      <c r="P861" s="59">
        <v>363.06</v>
      </c>
      <c r="Q861" s="59">
        <f>Tabla20[[#This Row],[sbruto]]-SUM(Tabla20[[#This Row],[ISR]:[AFP]])-Tabla20[[#This Row],[sneto]]</f>
        <v>1375.119999999999</v>
      </c>
      <c r="R861" s="59">
        <v>10527.26</v>
      </c>
      <c r="S861" s="45" t="str">
        <f>_xlfn.XLOOKUP(Tabla20[[#This Row],[cedula]],TMODELO[Numero Documento],TMODELO[gen])</f>
        <v>M</v>
      </c>
      <c r="T861" s="49" t="str">
        <f>_xlfn.XLOOKUP(Tabla20[[#This Row],[cedula]],TMODELO[Numero Documento],TMODELO[Lugar Funciones Codigo])</f>
        <v>01.83.03.04</v>
      </c>
    </row>
    <row r="862" spans="1:20">
      <c r="A862" s="57" t="s">
        <v>3113</v>
      </c>
      <c r="B862" s="57" t="s">
        <v>3145</v>
      </c>
      <c r="C862" s="57" t="s">
        <v>3158</v>
      </c>
      <c r="D862" s="57" t="s">
        <v>2355</v>
      </c>
      <c r="E862" s="57" t="str">
        <f>_xlfn.XLOOKUP(Tabla20[[#This Row],[cedula]],TMODELO[Numero Documento],TMODELO[Empleado])</f>
        <v>CARMEN DORYS BAEZ GUZMAN</v>
      </c>
      <c r="F862" s="57" t="s">
        <v>387</v>
      </c>
      <c r="G862" s="57" t="str">
        <f>_xlfn.XLOOKUP(Tabla20[[#This Row],[cedula]],TMODELO[Numero Documento],TMODELO[Lugar Funciones])</f>
        <v>DIRECCION GENERAL DE MUSEOS</v>
      </c>
      <c r="H862" s="57" t="str">
        <f>_xlfn.XLOOKUP(Tabla20[[#This Row],[cedula]],TCARRERA[CEDULA],TCARRERA[CATEGORIA DEL SERVIDOR],"")</f>
        <v/>
      </c>
      <c r="I862" s="65"/>
      <c r="J862" s="41" t="str">
        <f>IF(Tabla20[[#This Row],[CARRERA]]&lt;&gt;"",Tabla20[[#This Row],[CARRERA]],IF(Tabla20[[#This Row],[Columna1]]&lt;&gt;"",Tabla20[[#This Row],[Columna1]],""))</f>
        <v/>
      </c>
      <c r="K862" s="55" t="str">
        <f>IF(Tabla20[[#This Row],[TIPO]]="Temporales",_xlfn.XLOOKUP(Tabla20[[#This Row],[NOMBRE Y APELLIDO]],TBLFECHAS[NOMBRE Y APELLIDO],TBLFECHAS[DESDE]),"")</f>
        <v/>
      </c>
      <c r="L862" s="55" t="str">
        <f>IF(Tabla20[[#This Row],[TIPO]]="Temporales",_xlfn.XLOOKUP(Tabla20[[#This Row],[NOMBRE Y APELLIDO]],TBLFECHAS[NOMBRE Y APELLIDO],TBLFECHAS[HASTA]),"")</f>
        <v/>
      </c>
      <c r="M862" s="58">
        <v>12650</v>
      </c>
      <c r="N862" s="63">
        <v>0</v>
      </c>
      <c r="O862" s="59">
        <v>384.56</v>
      </c>
      <c r="P862" s="59">
        <v>363.06</v>
      </c>
      <c r="Q862" s="59">
        <f>Tabla20[[#This Row],[sbruto]]-SUM(Tabla20[[#This Row],[ISR]:[AFP]])-Tabla20[[#This Row],[sneto]]</f>
        <v>325</v>
      </c>
      <c r="R862" s="59">
        <v>11577.38</v>
      </c>
      <c r="S862" s="45" t="str">
        <f>_xlfn.XLOOKUP(Tabla20[[#This Row],[cedula]],TMODELO[Numero Documento],TMODELO[gen])</f>
        <v>F</v>
      </c>
      <c r="T862" s="49" t="str">
        <f>_xlfn.XLOOKUP(Tabla20[[#This Row],[cedula]],TMODELO[Numero Documento],TMODELO[Lugar Funciones Codigo])</f>
        <v>01.83.03.04</v>
      </c>
    </row>
    <row r="863" spans="1:20">
      <c r="A863" s="57" t="s">
        <v>3113</v>
      </c>
      <c r="B863" s="57" t="s">
        <v>3145</v>
      </c>
      <c r="C863" s="57" t="s">
        <v>3158</v>
      </c>
      <c r="D863" s="57" t="s">
        <v>2447</v>
      </c>
      <c r="E863" s="57" t="str">
        <f>_xlfn.XLOOKUP(Tabla20[[#This Row],[cedula]],TMODELO[Numero Documento],TMODELO[Empleado])</f>
        <v>JUAN AGUSTIN GARCIA MATEO</v>
      </c>
      <c r="F863" s="57" t="s">
        <v>402</v>
      </c>
      <c r="G863" s="57" t="str">
        <f>_xlfn.XLOOKUP(Tabla20[[#This Row],[cedula]],TMODELO[Numero Documento],TMODELO[Lugar Funciones])</f>
        <v>DIRECCION GENERAL DE MUSEOS</v>
      </c>
      <c r="H863" s="57" t="str">
        <f>_xlfn.XLOOKUP(Tabla20[[#This Row],[cedula]],TCARRERA[CEDULA],TCARRERA[CATEGORIA DEL SERVIDOR],"")</f>
        <v/>
      </c>
      <c r="I863" s="65"/>
      <c r="J863" s="50" t="str">
        <f>IF(Tabla20[[#This Row],[CARRERA]]&lt;&gt;"",Tabla20[[#This Row],[CARRERA]],IF(Tabla20[[#This Row],[Columna1]]&lt;&gt;"",Tabla20[[#This Row],[Columna1]],""))</f>
        <v/>
      </c>
      <c r="K863" s="54" t="str">
        <f>IF(Tabla20[[#This Row],[TIPO]]="Temporales",_xlfn.XLOOKUP(Tabla20[[#This Row],[NOMBRE Y APELLIDO]],TBLFECHAS[NOMBRE Y APELLIDO],TBLFECHAS[DESDE]),"")</f>
        <v/>
      </c>
      <c r="L863" s="54" t="str">
        <f>IF(Tabla20[[#This Row],[TIPO]]="Temporales",_xlfn.XLOOKUP(Tabla20[[#This Row],[NOMBRE Y APELLIDO]],TBLFECHAS[NOMBRE Y APELLIDO],TBLFECHAS[HASTA]),"")</f>
        <v/>
      </c>
      <c r="M863" s="58">
        <v>12311.75</v>
      </c>
      <c r="N863" s="60">
        <v>0</v>
      </c>
      <c r="O863" s="59">
        <v>374.28</v>
      </c>
      <c r="P863" s="59">
        <v>353.35</v>
      </c>
      <c r="Q863" s="59">
        <f>Tabla20[[#This Row],[sbruto]]-SUM(Tabla20[[#This Row],[ISR]:[AFP]])-Tabla20[[#This Row],[sneto]]</f>
        <v>740.35000000000036</v>
      </c>
      <c r="R863" s="59">
        <v>10843.77</v>
      </c>
      <c r="S863" s="45" t="str">
        <f>_xlfn.XLOOKUP(Tabla20[[#This Row],[cedula]],TMODELO[Numero Documento],TMODELO[gen])</f>
        <v>M</v>
      </c>
      <c r="T863" s="49" t="str">
        <f>_xlfn.XLOOKUP(Tabla20[[#This Row],[cedula]],TMODELO[Numero Documento],TMODELO[Lugar Funciones Codigo])</f>
        <v>01.83.03.04</v>
      </c>
    </row>
    <row r="864" spans="1:20">
      <c r="A864" s="57" t="s">
        <v>3113</v>
      </c>
      <c r="B864" s="57" t="s">
        <v>3145</v>
      </c>
      <c r="C864" s="57" t="s">
        <v>3158</v>
      </c>
      <c r="D864" s="57" t="s">
        <v>1409</v>
      </c>
      <c r="E864" s="57" t="str">
        <f>_xlfn.XLOOKUP(Tabla20[[#This Row],[cedula]],TMODELO[Numero Documento],TMODELO[Empleado])</f>
        <v>ALBINA ENCARNACION MARTINEZ</v>
      </c>
      <c r="F864" s="57" t="s">
        <v>55</v>
      </c>
      <c r="G864" s="57" t="str">
        <f>_xlfn.XLOOKUP(Tabla20[[#This Row],[cedula]],TMODELO[Numero Documento],TMODELO[Lugar Funciones])</f>
        <v>DIRECCION GENERAL DE MUSEOS</v>
      </c>
      <c r="H864" s="57" t="str">
        <f>_xlfn.XLOOKUP(Tabla20[[#This Row],[cedula]],TCARRERA[CEDULA],TCARRERA[CATEGORIA DEL SERVIDOR],"")</f>
        <v>CARRERA ADMINISTRATIVA</v>
      </c>
      <c r="I864" s="65"/>
      <c r="J864" s="41" t="str">
        <f>IF(Tabla20[[#This Row],[CARRERA]]&lt;&gt;"",Tabla20[[#This Row],[CARRERA]],IF(Tabla20[[#This Row],[Columna1]]&lt;&gt;"",Tabla20[[#This Row],[Columna1]],""))</f>
        <v>CARRERA ADMINISTRATIVA</v>
      </c>
      <c r="K864" s="55" t="str">
        <f>IF(Tabla20[[#This Row],[TIPO]]="Temporales",_xlfn.XLOOKUP(Tabla20[[#This Row],[NOMBRE Y APELLIDO]],TBLFECHAS[NOMBRE Y APELLIDO],TBLFECHAS[DESDE]),"")</f>
        <v/>
      </c>
      <c r="L864" s="55" t="str">
        <f>IF(Tabla20[[#This Row],[TIPO]]="Temporales",_xlfn.XLOOKUP(Tabla20[[#This Row],[NOMBRE Y APELLIDO]],TBLFECHAS[NOMBRE Y APELLIDO],TBLFECHAS[HASTA]),"")</f>
        <v/>
      </c>
      <c r="M864" s="58">
        <v>12242.81</v>
      </c>
      <c r="N864" s="60">
        <v>0</v>
      </c>
      <c r="O864" s="59">
        <v>372.18</v>
      </c>
      <c r="P864" s="59">
        <v>351.37</v>
      </c>
      <c r="Q864" s="59">
        <f>Tabla20[[#This Row],[sbruto]]-SUM(Tabla20[[#This Row],[ISR]:[AFP]])-Tabla20[[#This Row],[sneto]]</f>
        <v>375</v>
      </c>
      <c r="R864" s="59">
        <v>11144.26</v>
      </c>
      <c r="S864" s="49" t="str">
        <f>_xlfn.XLOOKUP(Tabla20[[#This Row],[cedula]],TMODELO[Numero Documento],TMODELO[gen])</f>
        <v>F</v>
      </c>
      <c r="T864" s="49" t="str">
        <f>_xlfn.XLOOKUP(Tabla20[[#This Row],[cedula]],TMODELO[Numero Documento],TMODELO[Lugar Funciones Codigo])</f>
        <v>01.83.03.04</v>
      </c>
    </row>
    <row r="865" spans="1:20">
      <c r="A865" s="57" t="s">
        <v>3113</v>
      </c>
      <c r="B865" s="57" t="s">
        <v>3145</v>
      </c>
      <c r="C865" s="57" t="s">
        <v>3158</v>
      </c>
      <c r="D865" s="57" t="s">
        <v>1449</v>
      </c>
      <c r="E865" s="57" t="str">
        <f>_xlfn.XLOOKUP(Tabla20[[#This Row],[cedula]],TMODELO[Numero Documento],TMODELO[Empleado])</f>
        <v>HEYDEI YSABEL CARRASCO VIDAL</v>
      </c>
      <c r="F865" s="57" t="s">
        <v>1450</v>
      </c>
      <c r="G865" s="57" t="str">
        <f>_xlfn.XLOOKUP(Tabla20[[#This Row],[cedula]],TMODELO[Numero Documento],TMODELO[Lugar Funciones])</f>
        <v>DIRECCION GENERAL DE MUSEOS</v>
      </c>
      <c r="H865" s="57" t="str">
        <f>_xlfn.XLOOKUP(Tabla20[[#This Row],[cedula]],TCARRERA[CEDULA],TCARRERA[CATEGORIA DEL SERVIDOR],"")</f>
        <v>CARRERA ADMINISTRATIVA</v>
      </c>
      <c r="I865" s="65"/>
      <c r="J865" s="41" t="str">
        <f>IF(Tabla20[[#This Row],[CARRERA]]&lt;&gt;"",Tabla20[[#This Row],[CARRERA]],IF(Tabla20[[#This Row],[Columna1]]&lt;&gt;"",Tabla20[[#This Row],[Columna1]],""))</f>
        <v>CARRERA ADMINISTRATIVA</v>
      </c>
      <c r="K865" s="55" t="str">
        <f>IF(Tabla20[[#This Row],[TIPO]]="Temporales",_xlfn.XLOOKUP(Tabla20[[#This Row],[NOMBRE Y APELLIDO]],TBLFECHAS[NOMBRE Y APELLIDO],TBLFECHAS[DESDE]),"")</f>
        <v/>
      </c>
      <c r="L865" s="55" t="str">
        <f>IF(Tabla20[[#This Row],[TIPO]]="Temporales",_xlfn.XLOOKUP(Tabla20[[#This Row],[NOMBRE Y APELLIDO]],TBLFECHAS[NOMBRE Y APELLIDO],TBLFECHAS[HASTA]),"")</f>
        <v/>
      </c>
      <c r="M865" s="58">
        <v>11559.93</v>
      </c>
      <c r="N865" s="60">
        <v>0</v>
      </c>
      <c r="O865" s="59">
        <v>351.42</v>
      </c>
      <c r="P865" s="59">
        <v>331.77</v>
      </c>
      <c r="Q865" s="59">
        <f>Tabla20[[#This Row],[sbruto]]-SUM(Tabla20[[#This Row],[ISR]:[AFP]])-Tabla20[[#This Row],[sneto]]</f>
        <v>25</v>
      </c>
      <c r="R865" s="59">
        <v>10851.74</v>
      </c>
      <c r="S865" s="45" t="str">
        <f>_xlfn.XLOOKUP(Tabla20[[#This Row],[cedula]],TMODELO[Numero Documento],TMODELO[gen])</f>
        <v>F</v>
      </c>
      <c r="T865" s="49" t="str">
        <f>_xlfn.XLOOKUP(Tabla20[[#This Row],[cedula]],TMODELO[Numero Documento],TMODELO[Lugar Funciones Codigo])</f>
        <v>01.83.03.04</v>
      </c>
    </row>
    <row r="866" spans="1:20">
      <c r="A866" s="57" t="s">
        <v>3113</v>
      </c>
      <c r="B866" s="57" t="s">
        <v>3145</v>
      </c>
      <c r="C866" s="57" t="s">
        <v>3158</v>
      </c>
      <c r="D866" s="57" t="s">
        <v>1456</v>
      </c>
      <c r="E866" s="57" t="str">
        <f>_xlfn.XLOOKUP(Tabla20[[#This Row],[cedula]],TMODELO[Numero Documento],TMODELO[Empleado])</f>
        <v>JOSE MANUEL AQUINO LARA</v>
      </c>
      <c r="F866" s="57" t="s">
        <v>399</v>
      </c>
      <c r="G866" s="57" t="str">
        <f>_xlfn.XLOOKUP(Tabla20[[#This Row],[cedula]],TMODELO[Numero Documento],TMODELO[Lugar Funciones])</f>
        <v>DIRECCION GENERAL DE MUSEOS</v>
      </c>
      <c r="H866" s="57" t="str">
        <f>_xlfn.XLOOKUP(Tabla20[[#This Row],[cedula]],TCARRERA[CEDULA],TCARRERA[CATEGORIA DEL SERVIDOR],"")</f>
        <v>CARRERA ADMINISTRATIVA</v>
      </c>
      <c r="I866" s="65"/>
      <c r="J866" s="50" t="str">
        <f>IF(Tabla20[[#This Row],[CARRERA]]&lt;&gt;"",Tabla20[[#This Row],[CARRERA]],IF(Tabla20[[#This Row],[Columna1]]&lt;&gt;"",Tabla20[[#This Row],[Columna1]],""))</f>
        <v>CARRERA ADMINISTRATIVA</v>
      </c>
      <c r="K866" s="54" t="str">
        <f>IF(Tabla20[[#This Row],[TIPO]]="Temporales",_xlfn.XLOOKUP(Tabla20[[#This Row],[NOMBRE Y APELLIDO]],TBLFECHAS[NOMBRE Y APELLIDO],TBLFECHAS[DESDE]),"")</f>
        <v/>
      </c>
      <c r="L866" s="54" t="str">
        <f>IF(Tabla20[[#This Row],[TIPO]]="Temporales",_xlfn.XLOOKUP(Tabla20[[#This Row],[NOMBRE Y APELLIDO]],TBLFECHAS[NOMBRE Y APELLIDO],TBLFECHAS[HASTA]),"")</f>
        <v/>
      </c>
      <c r="M866" s="58">
        <v>11385</v>
      </c>
      <c r="N866" s="60">
        <v>0</v>
      </c>
      <c r="O866" s="59">
        <v>346.1</v>
      </c>
      <c r="P866" s="59">
        <v>326.75</v>
      </c>
      <c r="Q866" s="59">
        <f>Tabla20[[#This Row],[sbruto]]-SUM(Tabla20[[#This Row],[ISR]:[AFP]])-Tabla20[[#This Row],[sneto]]</f>
        <v>75</v>
      </c>
      <c r="R866" s="59">
        <v>10637.15</v>
      </c>
      <c r="S866" s="48" t="str">
        <f>_xlfn.XLOOKUP(Tabla20[[#This Row],[cedula]],TMODELO[Numero Documento],TMODELO[gen])</f>
        <v>M</v>
      </c>
      <c r="T866" s="49" t="str">
        <f>_xlfn.XLOOKUP(Tabla20[[#This Row],[cedula]],TMODELO[Numero Documento],TMODELO[Lugar Funciones Codigo])</f>
        <v>01.83.03.04</v>
      </c>
    </row>
    <row r="867" spans="1:20">
      <c r="A867" s="57" t="s">
        <v>3113</v>
      </c>
      <c r="B867" s="57" t="s">
        <v>3145</v>
      </c>
      <c r="C867" s="57" t="s">
        <v>3158</v>
      </c>
      <c r="D867" s="57" t="s">
        <v>1517</v>
      </c>
      <c r="E867" s="57" t="str">
        <f>_xlfn.XLOOKUP(Tabla20[[#This Row],[cedula]],TMODELO[Numero Documento],TMODELO[Empleado])</f>
        <v>VICTORIA PAULINO SALAZAR</v>
      </c>
      <c r="F867" s="57" t="s">
        <v>472</v>
      </c>
      <c r="G867" s="57" t="str">
        <f>_xlfn.XLOOKUP(Tabla20[[#This Row],[cedula]],TMODELO[Numero Documento],TMODELO[Lugar Funciones])</f>
        <v>DIRECCION GENERAL DE MUSEOS</v>
      </c>
      <c r="H867" s="57" t="str">
        <f>_xlfn.XLOOKUP(Tabla20[[#This Row],[cedula]],TCARRERA[CEDULA],TCARRERA[CATEGORIA DEL SERVIDOR],"")</f>
        <v>CARRERA ADMINISTRATIVA</v>
      </c>
      <c r="I867" s="65"/>
      <c r="J867" s="50" t="str">
        <f>IF(Tabla20[[#This Row],[CARRERA]]&lt;&gt;"",Tabla20[[#This Row],[CARRERA]],IF(Tabla20[[#This Row],[Columna1]]&lt;&gt;"",Tabla20[[#This Row],[Columna1]],""))</f>
        <v>CARRERA ADMINISTRATIVA</v>
      </c>
      <c r="K867" s="54" t="str">
        <f>IF(Tabla20[[#This Row],[TIPO]]="Temporales",_xlfn.XLOOKUP(Tabla20[[#This Row],[NOMBRE Y APELLIDO]],TBLFECHAS[NOMBRE Y APELLIDO],TBLFECHAS[DESDE]),"")</f>
        <v/>
      </c>
      <c r="L867" s="54" t="str">
        <f>IF(Tabla20[[#This Row],[TIPO]]="Temporales",_xlfn.XLOOKUP(Tabla20[[#This Row],[NOMBRE Y APELLIDO]],TBLFECHAS[NOMBRE Y APELLIDO],TBLFECHAS[HASTA]),"")</f>
        <v/>
      </c>
      <c r="M867" s="58">
        <v>11000</v>
      </c>
      <c r="N867" s="60">
        <v>0</v>
      </c>
      <c r="O867" s="59">
        <v>334.4</v>
      </c>
      <c r="P867" s="59">
        <v>315.7</v>
      </c>
      <c r="Q867" s="59">
        <f>Tabla20[[#This Row],[sbruto]]-SUM(Tabla20[[#This Row],[ISR]:[AFP]])-Tabla20[[#This Row],[sneto]]</f>
        <v>621</v>
      </c>
      <c r="R867" s="59">
        <v>9728.9</v>
      </c>
      <c r="S867" s="45" t="str">
        <f>_xlfn.XLOOKUP(Tabla20[[#This Row],[cedula]],TMODELO[Numero Documento],TMODELO[gen])</f>
        <v>F</v>
      </c>
      <c r="T867" s="49" t="str">
        <f>_xlfn.XLOOKUP(Tabla20[[#This Row],[cedula]],TMODELO[Numero Documento],TMODELO[Lugar Funciones Codigo])</f>
        <v>01.83.03.04</v>
      </c>
    </row>
    <row r="868" spans="1:20">
      <c r="A868" s="57" t="s">
        <v>3113</v>
      </c>
      <c r="B868" s="57" t="s">
        <v>3145</v>
      </c>
      <c r="C868" s="57" t="s">
        <v>3158</v>
      </c>
      <c r="D868" s="57" t="s">
        <v>1471</v>
      </c>
      <c r="E868" s="57" t="str">
        <f>_xlfn.XLOOKUP(Tabla20[[#This Row],[cedula]],TMODELO[Numero Documento],TMODELO[Empleado])</f>
        <v>LUIS ALEXIS MEJIA ENCARNACION</v>
      </c>
      <c r="F868" s="57" t="s">
        <v>449</v>
      </c>
      <c r="G868" s="57" t="str">
        <f>_xlfn.XLOOKUP(Tabla20[[#This Row],[cedula]],TMODELO[Numero Documento],TMODELO[Lugar Funciones])</f>
        <v>DIRECCION GENERAL DE MUSEOS</v>
      </c>
      <c r="H868" s="57" t="str">
        <f>_xlfn.XLOOKUP(Tabla20[[#This Row],[cedula]],TCARRERA[CEDULA],TCARRERA[CATEGORIA DEL SERVIDOR],"")</f>
        <v>CARRERA ADMINISTRATIVA</v>
      </c>
      <c r="I868" s="65"/>
      <c r="J868" s="41" t="str">
        <f>IF(Tabla20[[#This Row],[CARRERA]]&lt;&gt;"",Tabla20[[#This Row],[CARRERA]],IF(Tabla20[[#This Row],[Columna1]]&lt;&gt;"",Tabla20[[#This Row],[Columna1]],""))</f>
        <v>CARRERA ADMINISTRATIVA</v>
      </c>
      <c r="K868" s="55" t="str">
        <f>IF(Tabla20[[#This Row],[TIPO]]="Temporales",_xlfn.XLOOKUP(Tabla20[[#This Row],[NOMBRE Y APELLIDO]],TBLFECHAS[NOMBRE Y APELLIDO],TBLFECHAS[DESDE]),"")</f>
        <v/>
      </c>
      <c r="L868" s="55" t="str">
        <f>IF(Tabla20[[#This Row],[TIPO]]="Temporales",_xlfn.XLOOKUP(Tabla20[[#This Row],[NOMBRE Y APELLIDO]],TBLFECHAS[NOMBRE Y APELLIDO],TBLFECHAS[HASTA]),"")</f>
        <v/>
      </c>
      <c r="M868" s="58">
        <v>11000</v>
      </c>
      <c r="N868" s="60">
        <v>0</v>
      </c>
      <c r="O868" s="59">
        <v>334.4</v>
      </c>
      <c r="P868" s="59">
        <v>315.7</v>
      </c>
      <c r="Q868" s="59">
        <f>Tabla20[[#This Row],[sbruto]]-SUM(Tabla20[[#This Row],[ISR]:[AFP]])-Tabla20[[#This Row],[sneto]]</f>
        <v>1725.119999999999</v>
      </c>
      <c r="R868" s="59">
        <v>8624.7800000000007</v>
      </c>
      <c r="S868" s="45" t="str">
        <f>_xlfn.XLOOKUP(Tabla20[[#This Row],[cedula]],TMODELO[Numero Documento],TMODELO[gen])</f>
        <v>M</v>
      </c>
      <c r="T868" s="49" t="str">
        <f>_xlfn.XLOOKUP(Tabla20[[#This Row],[cedula]],TMODELO[Numero Documento],TMODELO[Lugar Funciones Codigo])</f>
        <v>01.83.03.04</v>
      </c>
    </row>
    <row r="869" spans="1:20">
      <c r="A869" s="57" t="s">
        <v>3113</v>
      </c>
      <c r="B869" s="57" t="s">
        <v>3145</v>
      </c>
      <c r="C869" s="57" t="s">
        <v>3158</v>
      </c>
      <c r="D869" s="57" t="s">
        <v>1460</v>
      </c>
      <c r="E869" s="57" t="str">
        <f>_xlfn.XLOOKUP(Tabla20[[#This Row],[cedula]],TMODELO[Numero Documento],TMODELO[Empleado])</f>
        <v>JUAN FRANCISCO GIL CAMPUSANO</v>
      </c>
      <c r="F869" s="57" t="s">
        <v>27</v>
      </c>
      <c r="G869" s="57" t="str">
        <f>_xlfn.XLOOKUP(Tabla20[[#This Row],[cedula]],TMODELO[Numero Documento],TMODELO[Lugar Funciones])</f>
        <v>DIRECCION GENERAL DE MUSEOS</v>
      </c>
      <c r="H869" s="57" t="str">
        <f>_xlfn.XLOOKUP(Tabla20[[#This Row],[cedula]],TCARRERA[CEDULA],TCARRERA[CATEGORIA DEL SERVIDOR],"")</f>
        <v>CARRERA ADMINISTRATIVA</v>
      </c>
      <c r="I869" s="65"/>
      <c r="J869" s="41" t="str">
        <f>IF(Tabla20[[#This Row],[CARRERA]]&lt;&gt;"",Tabla20[[#This Row],[CARRERA]],IF(Tabla20[[#This Row],[Columna1]]&lt;&gt;"",Tabla20[[#This Row],[Columna1]],""))</f>
        <v>CARRERA ADMINISTRATIVA</v>
      </c>
      <c r="K869" s="55" t="str">
        <f>IF(Tabla20[[#This Row],[TIPO]]="Temporales",_xlfn.XLOOKUP(Tabla20[[#This Row],[NOMBRE Y APELLIDO]],TBLFECHAS[NOMBRE Y APELLIDO],TBLFECHAS[DESDE]),"")</f>
        <v/>
      </c>
      <c r="L869" s="55" t="str">
        <f>IF(Tabla20[[#This Row],[TIPO]]="Temporales",_xlfn.XLOOKUP(Tabla20[[#This Row],[NOMBRE Y APELLIDO]],TBLFECHAS[NOMBRE Y APELLIDO],TBLFECHAS[HASTA]),"")</f>
        <v/>
      </c>
      <c r="M869" s="58">
        <v>11000</v>
      </c>
      <c r="N869" s="63">
        <v>0</v>
      </c>
      <c r="O869" s="59">
        <v>334.4</v>
      </c>
      <c r="P869" s="59">
        <v>315.7</v>
      </c>
      <c r="Q869" s="59">
        <f>Tabla20[[#This Row],[sbruto]]-SUM(Tabla20[[#This Row],[ISR]:[AFP]])-Tabla20[[#This Row],[sneto]]</f>
        <v>1425.119999999999</v>
      </c>
      <c r="R869" s="59">
        <v>8924.7800000000007</v>
      </c>
      <c r="S869" s="45" t="str">
        <f>_xlfn.XLOOKUP(Tabla20[[#This Row],[cedula]],TMODELO[Numero Documento],TMODELO[gen])</f>
        <v>M</v>
      </c>
      <c r="T869" s="49" t="str">
        <f>_xlfn.XLOOKUP(Tabla20[[#This Row],[cedula]],TMODELO[Numero Documento],TMODELO[Lugar Funciones Codigo])</f>
        <v>01.83.03.04</v>
      </c>
    </row>
    <row r="870" spans="1:20">
      <c r="A870" s="57" t="s">
        <v>3113</v>
      </c>
      <c r="B870" s="57" t="s">
        <v>3145</v>
      </c>
      <c r="C870" s="57" t="s">
        <v>3158</v>
      </c>
      <c r="D870" s="57" t="s">
        <v>2474</v>
      </c>
      <c r="E870" s="57" t="str">
        <f>_xlfn.XLOOKUP(Tabla20[[#This Row],[cedula]],TMODELO[Numero Documento],TMODELO[Empleado])</f>
        <v>LUIS HERNANDEZ MANON</v>
      </c>
      <c r="F870" s="57" t="s">
        <v>214</v>
      </c>
      <c r="G870" s="57" t="str">
        <f>_xlfn.XLOOKUP(Tabla20[[#This Row],[cedula]],TMODELO[Numero Documento],TMODELO[Lugar Funciones])</f>
        <v>DIRECCION GENERAL DE MUSEOS</v>
      </c>
      <c r="H870" s="57" t="str">
        <f>_xlfn.XLOOKUP(Tabla20[[#This Row],[cedula]],TCARRERA[CEDULA],TCARRERA[CATEGORIA DEL SERVIDOR],"")</f>
        <v/>
      </c>
      <c r="I870" s="65"/>
      <c r="J870" s="50" t="str">
        <f>IF(Tabla20[[#This Row],[CARRERA]]&lt;&gt;"",Tabla20[[#This Row],[CARRERA]],IF(Tabla20[[#This Row],[Columna1]]&lt;&gt;"",Tabla20[[#This Row],[Columna1]],""))</f>
        <v/>
      </c>
      <c r="K870" s="54" t="str">
        <f>IF(Tabla20[[#This Row],[TIPO]]="Temporales",_xlfn.XLOOKUP(Tabla20[[#This Row],[NOMBRE Y APELLIDO]],TBLFECHAS[NOMBRE Y APELLIDO],TBLFECHAS[DESDE]),"")</f>
        <v/>
      </c>
      <c r="L870" s="54" t="str">
        <f>IF(Tabla20[[#This Row],[TIPO]]="Temporales",_xlfn.XLOOKUP(Tabla20[[#This Row],[NOMBRE Y APELLIDO]],TBLFECHAS[NOMBRE Y APELLIDO],TBLFECHAS[HASTA]),"")</f>
        <v/>
      </c>
      <c r="M870" s="58">
        <v>11000</v>
      </c>
      <c r="N870" s="60">
        <v>0</v>
      </c>
      <c r="O870" s="59">
        <v>334.4</v>
      </c>
      <c r="P870" s="59">
        <v>315.7</v>
      </c>
      <c r="Q870" s="59">
        <f>Tabla20[[#This Row],[sbruto]]-SUM(Tabla20[[#This Row],[ISR]:[AFP]])-Tabla20[[#This Row],[sneto]]</f>
        <v>25</v>
      </c>
      <c r="R870" s="59">
        <v>10324.9</v>
      </c>
      <c r="S870" s="45" t="str">
        <f>_xlfn.XLOOKUP(Tabla20[[#This Row],[cedula]],TMODELO[Numero Documento],TMODELO[gen])</f>
        <v>M</v>
      </c>
      <c r="T870" s="49" t="str">
        <f>_xlfn.XLOOKUP(Tabla20[[#This Row],[cedula]],TMODELO[Numero Documento],TMODELO[Lugar Funciones Codigo])</f>
        <v>01.83.03.04</v>
      </c>
    </row>
    <row r="871" spans="1:20">
      <c r="A871" s="57" t="s">
        <v>3113</v>
      </c>
      <c r="B871" s="57" t="s">
        <v>3145</v>
      </c>
      <c r="C871" s="57" t="s">
        <v>3158</v>
      </c>
      <c r="D871" s="57" t="s">
        <v>2460</v>
      </c>
      <c r="E871" s="57" t="str">
        <f>_xlfn.XLOOKUP(Tabla20[[#This Row],[cedula]],TMODELO[Numero Documento],TMODELO[Empleado])</f>
        <v>JULIO GUZMAN PAYANO</v>
      </c>
      <c r="F871" s="57" t="s">
        <v>451</v>
      </c>
      <c r="G871" s="57" t="str">
        <f>_xlfn.XLOOKUP(Tabla20[[#This Row],[cedula]],TMODELO[Numero Documento],TMODELO[Lugar Funciones])</f>
        <v>DIRECCION GENERAL DE MUSEOS</v>
      </c>
      <c r="H871" s="57" t="str">
        <f>_xlfn.XLOOKUP(Tabla20[[#This Row],[cedula]],TCARRERA[CEDULA],TCARRERA[CATEGORIA DEL SERVIDOR],"")</f>
        <v/>
      </c>
      <c r="I871" s="65"/>
      <c r="J871" s="50" t="str">
        <f>IF(Tabla20[[#This Row],[CARRERA]]&lt;&gt;"",Tabla20[[#This Row],[CARRERA]],IF(Tabla20[[#This Row],[Columna1]]&lt;&gt;"",Tabla20[[#This Row],[Columna1]],""))</f>
        <v/>
      </c>
      <c r="K871" s="54" t="str">
        <f>IF(Tabla20[[#This Row],[TIPO]]="Temporales",_xlfn.XLOOKUP(Tabla20[[#This Row],[NOMBRE Y APELLIDO]],TBLFECHAS[NOMBRE Y APELLIDO],TBLFECHAS[DESDE]),"")</f>
        <v/>
      </c>
      <c r="L871" s="54" t="str">
        <f>IF(Tabla20[[#This Row],[TIPO]]="Temporales",_xlfn.XLOOKUP(Tabla20[[#This Row],[NOMBRE Y APELLIDO]],TBLFECHAS[NOMBRE Y APELLIDO],TBLFECHAS[HASTA]),"")</f>
        <v/>
      </c>
      <c r="M871" s="58">
        <v>11000</v>
      </c>
      <c r="N871" s="59">
        <v>0</v>
      </c>
      <c r="O871" s="59">
        <v>334.4</v>
      </c>
      <c r="P871" s="59">
        <v>315.7</v>
      </c>
      <c r="Q871" s="59">
        <f>Tabla20[[#This Row],[sbruto]]-SUM(Tabla20[[#This Row],[ISR]:[AFP]])-Tabla20[[#This Row],[sneto]]</f>
        <v>75</v>
      </c>
      <c r="R871" s="59">
        <v>10274.9</v>
      </c>
      <c r="S871" s="49" t="str">
        <f>_xlfn.XLOOKUP(Tabla20[[#This Row],[cedula]],TMODELO[Numero Documento],TMODELO[gen])</f>
        <v>M</v>
      </c>
      <c r="T871" s="49" t="str">
        <f>_xlfn.XLOOKUP(Tabla20[[#This Row],[cedula]],TMODELO[Numero Documento],TMODELO[Lugar Funciones Codigo])</f>
        <v>01.83.03.04</v>
      </c>
    </row>
    <row r="872" spans="1:20">
      <c r="A872" s="57" t="s">
        <v>3113</v>
      </c>
      <c r="B872" s="57" t="s">
        <v>3145</v>
      </c>
      <c r="C872" s="57" t="s">
        <v>3158</v>
      </c>
      <c r="D872" s="57" t="s">
        <v>1417</v>
      </c>
      <c r="E872" s="57" t="str">
        <f>_xlfn.XLOOKUP(Tabla20[[#This Row],[cedula]],TMODELO[Numero Documento],TMODELO[Empleado])</f>
        <v>ARCADIA BRIOSO ADAMES</v>
      </c>
      <c r="F872" s="57" t="s">
        <v>8</v>
      </c>
      <c r="G872" s="57" t="str">
        <f>_xlfn.XLOOKUP(Tabla20[[#This Row],[cedula]],TMODELO[Numero Documento],TMODELO[Lugar Funciones])</f>
        <v>DIRECCION GENERAL DE MUSEOS</v>
      </c>
      <c r="H872" s="57" t="str">
        <f>_xlfn.XLOOKUP(Tabla20[[#This Row],[cedula]],TCARRERA[CEDULA],TCARRERA[CATEGORIA DEL SERVIDOR],"")</f>
        <v>CARRERA ADMINISTRATIVA</v>
      </c>
      <c r="I872" s="65"/>
      <c r="J872" s="41" t="str">
        <f>IF(Tabla20[[#This Row],[CARRERA]]&lt;&gt;"",Tabla20[[#This Row],[CARRERA]],IF(Tabla20[[#This Row],[Columna1]]&lt;&gt;"",Tabla20[[#This Row],[Columna1]],""))</f>
        <v>CARRERA ADMINISTRATIVA</v>
      </c>
      <c r="K872" s="55" t="str">
        <f>IF(Tabla20[[#This Row],[TIPO]]="Temporales",_xlfn.XLOOKUP(Tabla20[[#This Row],[NOMBRE Y APELLIDO]],TBLFECHAS[NOMBRE Y APELLIDO],TBLFECHAS[DESDE]),"")</f>
        <v/>
      </c>
      <c r="L872" s="55" t="str">
        <f>IF(Tabla20[[#This Row],[TIPO]]="Temporales",_xlfn.XLOOKUP(Tabla20[[#This Row],[NOMBRE Y APELLIDO]],TBLFECHAS[NOMBRE Y APELLIDO],TBLFECHAS[HASTA]),"")</f>
        <v/>
      </c>
      <c r="M872" s="58">
        <v>11000</v>
      </c>
      <c r="N872" s="63">
        <v>0</v>
      </c>
      <c r="O872" s="59">
        <v>334.4</v>
      </c>
      <c r="P872" s="59">
        <v>315.7</v>
      </c>
      <c r="Q872" s="59">
        <f>Tabla20[[#This Row],[sbruto]]-SUM(Tabla20[[#This Row],[ISR]:[AFP]])-Tabla20[[#This Row],[sneto]]</f>
        <v>4076.6099999999997</v>
      </c>
      <c r="R872" s="59">
        <v>6273.29</v>
      </c>
      <c r="S872" s="45" t="str">
        <f>_xlfn.XLOOKUP(Tabla20[[#This Row],[cedula]],TMODELO[Numero Documento],TMODELO[gen])</f>
        <v>F</v>
      </c>
      <c r="T872" s="49" t="str">
        <f>_xlfn.XLOOKUP(Tabla20[[#This Row],[cedula]],TMODELO[Numero Documento],TMODELO[Lugar Funciones Codigo])</f>
        <v>01.83.03.04</v>
      </c>
    </row>
    <row r="873" spans="1:20">
      <c r="A873" s="57" t="s">
        <v>3113</v>
      </c>
      <c r="B873" s="57" t="s">
        <v>3145</v>
      </c>
      <c r="C873" s="57" t="s">
        <v>3158</v>
      </c>
      <c r="D873" s="57" t="s">
        <v>2379</v>
      </c>
      <c r="E873" s="57" t="str">
        <f>_xlfn.XLOOKUP(Tabla20[[#This Row],[cedula]],TMODELO[Numero Documento],TMODELO[Empleado])</f>
        <v>ELIZABETH SOSA</v>
      </c>
      <c r="F873" s="57" t="s">
        <v>8</v>
      </c>
      <c r="G873" s="57" t="str">
        <f>_xlfn.XLOOKUP(Tabla20[[#This Row],[cedula]],TMODELO[Numero Documento],TMODELO[Lugar Funciones])</f>
        <v>DIRECCION GENERAL DE MUSEOS</v>
      </c>
      <c r="H873" s="57" t="str">
        <f>_xlfn.XLOOKUP(Tabla20[[#This Row],[cedula]],TCARRERA[CEDULA],TCARRERA[CATEGORIA DEL SERVIDOR],"")</f>
        <v/>
      </c>
      <c r="I873" s="65"/>
      <c r="J873" s="41" t="str">
        <f>IF(Tabla20[[#This Row],[CARRERA]]&lt;&gt;"",Tabla20[[#This Row],[CARRERA]],IF(Tabla20[[#This Row],[Columna1]]&lt;&gt;"",Tabla20[[#This Row],[Columna1]],""))</f>
        <v/>
      </c>
      <c r="K873" s="55" t="str">
        <f>IF(Tabla20[[#This Row],[TIPO]]="Temporales",_xlfn.XLOOKUP(Tabla20[[#This Row],[NOMBRE Y APELLIDO]],TBLFECHAS[NOMBRE Y APELLIDO],TBLFECHAS[DESDE]),"")</f>
        <v/>
      </c>
      <c r="L873" s="55" t="str">
        <f>IF(Tabla20[[#This Row],[TIPO]]="Temporales",_xlfn.XLOOKUP(Tabla20[[#This Row],[NOMBRE Y APELLIDO]],TBLFECHAS[NOMBRE Y APELLIDO],TBLFECHAS[HASTA]),"")</f>
        <v/>
      </c>
      <c r="M873" s="58">
        <v>11000</v>
      </c>
      <c r="N873" s="60">
        <v>0</v>
      </c>
      <c r="O873" s="59">
        <v>334.4</v>
      </c>
      <c r="P873" s="59">
        <v>315.7</v>
      </c>
      <c r="Q873" s="59">
        <f>Tabla20[[#This Row],[sbruto]]-SUM(Tabla20[[#This Row],[ISR]:[AFP]])-Tabla20[[#This Row],[sneto]]</f>
        <v>3371</v>
      </c>
      <c r="R873" s="59">
        <v>6978.9</v>
      </c>
      <c r="S873" s="45" t="str">
        <f>_xlfn.XLOOKUP(Tabla20[[#This Row],[cedula]],TMODELO[Numero Documento],TMODELO[gen])</f>
        <v>F</v>
      </c>
      <c r="T873" s="49" t="str">
        <f>_xlfn.XLOOKUP(Tabla20[[#This Row],[cedula]],TMODELO[Numero Documento],TMODELO[Lugar Funciones Codigo])</f>
        <v>01.83.03.04</v>
      </c>
    </row>
    <row r="874" spans="1:20">
      <c r="A874" s="57" t="s">
        <v>3113</v>
      </c>
      <c r="B874" s="57" t="s">
        <v>3145</v>
      </c>
      <c r="C874" s="57" t="s">
        <v>3158</v>
      </c>
      <c r="D874" s="57" t="s">
        <v>2464</v>
      </c>
      <c r="E874" s="57" t="str">
        <f>_xlfn.XLOOKUP(Tabla20[[#This Row],[cedula]],TMODELO[Numero Documento],TMODELO[Empleado])</f>
        <v>LEONARDO SANTANA VENTURA</v>
      </c>
      <c r="F874" s="57" t="s">
        <v>449</v>
      </c>
      <c r="G874" s="57" t="str">
        <f>_xlfn.XLOOKUP(Tabla20[[#This Row],[cedula]],TMODELO[Numero Documento],TMODELO[Lugar Funciones])</f>
        <v>DIRECCION GENERAL DE MUSEOS</v>
      </c>
      <c r="H874" s="57" t="str">
        <f>_xlfn.XLOOKUP(Tabla20[[#This Row],[cedula]],TCARRERA[CEDULA],TCARRERA[CATEGORIA DEL SERVIDOR],"")</f>
        <v/>
      </c>
      <c r="I874" s="65"/>
      <c r="J874" s="50" t="str">
        <f>IF(Tabla20[[#This Row],[CARRERA]]&lt;&gt;"",Tabla20[[#This Row],[CARRERA]],IF(Tabla20[[#This Row],[Columna1]]&lt;&gt;"",Tabla20[[#This Row],[Columna1]],""))</f>
        <v/>
      </c>
      <c r="K874" s="54" t="str">
        <f>IF(Tabla20[[#This Row],[TIPO]]="Temporales",_xlfn.XLOOKUP(Tabla20[[#This Row],[NOMBRE Y APELLIDO]],TBLFECHAS[NOMBRE Y APELLIDO],TBLFECHAS[DESDE]),"")</f>
        <v/>
      </c>
      <c r="L874" s="54" t="str">
        <f>IF(Tabla20[[#This Row],[TIPO]]="Temporales",_xlfn.XLOOKUP(Tabla20[[#This Row],[NOMBRE Y APELLIDO]],TBLFECHAS[NOMBRE Y APELLIDO],TBLFECHAS[HASTA]),"")</f>
        <v/>
      </c>
      <c r="M874" s="58">
        <v>11000</v>
      </c>
      <c r="N874" s="59">
        <v>0</v>
      </c>
      <c r="O874" s="59">
        <v>334.4</v>
      </c>
      <c r="P874" s="59">
        <v>315.7</v>
      </c>
      <c r="Q874" s="59">
        <f>Tabla20[[#This Row],[sbruto]]-SUM(Tabla20[[#This Row],[ISR]:[AFP]])-Tabla20[[#This Row],[sneto]]</f>
        <v>25</v>
      </c>
      <c r="R874" s="59">
        <v>10324.9</v>
      </c>
      <c r="S874" s="45" t="str">
        <f>_xlfn.XLOOKUP(Tabla20[[#This Row],[cedula]],TMODELO[Numero Documento],TMODELO[gen])</f>
        <v>M</v>
      </c>
      <c r="T874" s="49" t="str">
        <f>_xlfn.XLOOKUP(Tabla20[[#This Row],[cedula]],TMODELO[Numero Documento],TMODELO[Lugar Funciones Codigo])</f>
        <v>01.83.03.04</v>
      </c>
    </row>
    <row r="875" spans="1:20">
      <c r="A875" s="57" t="s">
        <v>3113</v>
      </c>
      <c r="B875" s="57" t="s">
        <v>3145</v>
      </c>
      <c r="C875" s="57" t="s">
        <v>3158</v>
      </c>
      <c r="D875" s="57" t="s">
        <v>1483</v>
      </c>
      <c r="E875" s="57" t="str">
        <f>_xlfn.XLOOKUP(Tabla20[[#This Row],[cedula]],TMODELO[Numero Documento],TMODELO[Empleado])</f>
        <v>MARTIRES JIMENEZ DE LOS SANTOS</v>
      </c>
      <c r="F875" s="57" t="s">
        <v>481</v>
      </c>
      <c r="G875" s="57" t="str">
        <f>_xlfn.XLOOKUP(Tabla20[[#This Row],[cedula]],TMODELO[Numero Documento],TMODELO[Lugar Funciones])</f>
        <v>DIRECCION GENERAL DE MUSEOS</v>
      </c>
      <c r="H875" s="57" t="str">
        <f>_xlfn.XLOOKUP(Tabla20[[#This Row],[cedula]],TCARRERA[CEDULA],TCARRERA[CATEGORIA DEL SERVIDOR],"")</f>
        <v>CARRERA ADMINISTRATIVA</v>
      </c>
      <c r="I875" s="65"/>
      <c r="J875" s="41" t="str">
        <f>IF(Tabla20[[#This Row],[CARRERA]]&lt;&gt;"",Tabla20[[#This Row],[CARRERA]],IF(Tabla20[[#This Row],[Columna1]]&lt;&gt;"",Tabla20[[#This Row],[Columna1]],""))</f>
        <v>CARRERA ADMINISTRATIVA</v>
      </c>
      <c r="K875" s="55" t="str">
        <f>IF(Tabla20[[#This Row],[TIPO]]="Temporales",_xlfn.XLOOKUP(Tabla20[[#This Row],[NOMBRE Y APELLIDO]],TBLFECHAS[NOMBRE Y APELLIDO],TBLFECHAS[DESDE]),"")</f>
        <v/>
      </c>
      <c r="L875" s="55" t="str">
        <f>IF(Tabla20[[#This Row],[TIPO]]="Temporales",_xlfn.XLOOKUP(Tabla20[[#This Row],[NOMBRE Y APELLIDO]],TBLFECHAS[NOMBRE Y APELLIDO],TBLFECHAS[HASTA]),"")</f>
        <v/>
      </c>
      <c r="M875" s="58">
        <v>11000</v>
      </c>
      <c r="N875" s="63">
        <v>0</v>
      </c>
      <c r="O875" s="59">
        <v>334.4</v>
      </c>
      <c r="P875" s="59">
        <v>315.7</v>
      </c>
      <c r="Q875" s="59">
        <f>Tabla20[[#This Row],[sbruto]]-SUM(Tabla20[[#This Row],[ISR]:[AFP]])-Tabla20[[#This Row],[sneto]]</f>
        <v>7292.67</v>
      </c>
      <c r="R875" s="59">
        <v>3057.23</v>
      </c>
      <c r="S875" s="45" t="str">
        <f>_xlfn.XLOOKUP(Tabla20[[#This Row],[cedula]],TMODELO[Numero Documento],TMODELO[gen])</f>
        <v>M</v>
      </c>
      <c r="T875" s="49" t="str">
        <f>_xlfn.XLOOKUP(Tabla20[[#This Row],[cedula]],TMODELO[Numero Documento],TMODELO[Lugar Funciones Codigo])</f>
        <v>01.83.03.04</v>
      </c>
    </row>
    <row r="876" spans="1:20">
      <c r="A876" s="57" t="s">
        <v>3113</v>
      </c>
      <c r="B876" s="57" t="s">
        <v>3145</v>
      </c>
      <c r="C876" s="57" t="s">
        <v>3158</v>
      </c>
      <c r="D876" s="57" t="s">
        <v>1438</v>
      </c>
      <c r="E876" s="57" t="str">
        <f>_xlfn.XLOOKUP(Tabla20[[#This Row],[cedula]],TMODELO[Numero Documento],TMODELO[Empleado])</f>
        <v>ENEIDA PAULINO CASTILLO</v>
      </c>
      <c r="F876" s="57" t="s">
        <v>8</v>
      </c>
      <c r="G876" s="57" t="str">
        <f>_xlfn.XLOOKUP(Tabla20[[#This Row],[cedula]],TMODELO[Numero Documento],TMODELO[Lugar Funciones])</f>
        <v>DIRECCION GENERAL DE MUSEOS</v>
      </c>
      <c r="H876" s="57" t="str">
        <f>_xlfn.XLOOKUP(Tabla20[[#This Row],[cedula]],TCARRERA[CEDULA],TCARRERA[CATEGORIA DEL SERVIDOR],"")</f>
        <v>CARRERA ADMINISTRATIVA</v>
      </c>
      <c r="I876" s="65"/>
      <c r="J876" s="41" t="str">
        <f>IF(Tabla20[[#This Row],[CARRERA]]&lt;&gt;"",Tabla20[[#This Row],[CARRERA]],IF(Tabla20[[#This Row],[Columna1]]&lt;&gt;"",Tabla20[[#This Row],[Columna1]],""))</f>
        <v>CARRERA ADMINISTRATIVA</v>
      </c>
      <c r="K876" s="55" t="str">
        <f>IF(Tabla20[[#This Row],[TIPO]]="Temporales",_xlfn.XLOOKUP(Tabla20[[#This Row],[NOMBRE Y APELLIDO]],TBLFECHAS[NOMBRE Y APELLIDO],TBLFECHAS[DESDE]),"")</f>
        <v/>
      </c>
      <c r="L876" s="55" t="str">
        <f>IF(Tabla20[[#This Row],[TIPO]]="Temporales",_xlfn.XLOOKUP(Tabla20[[#This Row],[NOMBRE Y APELLIDO]],TBLFECHAS[NOMBRE Y APELLIDO],TBLFECHAS[HASTA]),"")</f>
        <v/>
      </c>
      <c r="M876" s="58">
        <v>11000</v>
      </c>
      <c r="N876" s="63">
        <v>0</v>
      </c>
      <c r="O876" s="59">
        <v>334.4</v>
      </c>
      <c r="P876" s="59">
        <v>315.7</v>
      </c>
      <c r="Q876" s="59">
        <f>Tabla20[[#This Row],[sbruto]]-SUM(Tabla20[[#This Row],[ISR]:[AFP]])-Tabla20[[#This Row],[sneto]]</f>
        <v>1539</v>
      </c>
      <c r="R876" s="59">
        <v>8810.9</v>
      </c>
      <c r="S876" s="45" t="str">
        <f>_xlfn.XLOOKUP(Tabla20[[#This Row],[cedula]],TMODELO[Numero Documento],TMODELO[gen])</f>
        <v>F</v>
      </c>
      <c r="T876" s="49" t="str">
        <f>_xlfn.XLOOKUP(Tabla20[[#This Row],[cedula]],TMODELO[Numero Documento],TMODELO[Lugar Funciones Codigo])</f>
        <v>01.83.03.04</v>
      </c>
    </row>
    <row r="877" spans="1:20">
      <c r="A877" s="57" t="s">
        <v>3113</v>
      </c>
      <c r="B877" s="57" t="s">
        <v>3145</v>
      </c>
      <c r="C877" s="57" t="s">
        <v>3158</v>
      </c>
      <c r="D877" s="57" t="s">
        <v>2425</v>
      </c>
      <c r="E877" s="57" t="str">
        <f>_xlfn.XLOOKUP(Tabla20[[#This Row],[cedula]],TMODELO[Numero Documento],TMODELO[Empleado])</f>
        <v>JOHANNA ESTEFANY SUERO</v>
      </c>
      <c r="F877" s="57" t="s">
        <v>214</v>
      </c>
      <c r="G877" s="57" t="str">
        <f>_xlfn.XLOOKUP(Tabla20[[#This Row],[cedula]],TMODELO[Numero Documento],TMODELO[Lugar Funciones])</f>
        <v>DIRECCION GENERAL DE MUSEOS</v>
      </c>
      <c r="H877" s="57" t="str">
        <f>_xlfn.XLOOKUP(Tabla20[[#This Row],[cedula]],TCARRERA[CEDULA],TCARRERA[CATEGORIA DEL SERVIDOR],"")</f>
        <v/>
      </c>
      <c r="I877" s="65"/>
      <c r="J877" s="41" t="str">
        <f>IF(Tabla20[[#This Row],[CARRERA]]&lt;&gt;"",Tabla20[[#This Row],[CARRERA]],IF(Tabla20[[#This Row],[Columna1]]&lt;&gt;"",Tabla20[[#This Row],[Columna1]],""))</f>
        <v/>
      </c>
      <c r="K877" s="55" t="str">
        <f>IF(Tabla20[[#This Row],[TIPO]]="Temporales",_xlfn.XLOOKUP(Tabla20[[#This Row],[NOMBRE Y APELLIDO]],TBLFECHAS[NOMBRE Y APELLIDO],TBLFECHAS[DESDE]),"")</f>
        <v/>
      </c>
      <c r="L877" s="55" t="str">
        <f>IF(Tabla20[[#This Row],[TIPO]]="Temporales",_xlfn.XLOOKUP(Tabla20[[#This Row],[NOMBRE Y APELLIDO]],TBLFECHAS[NOMBRE Y APELLIDO],TBLFECHAS[HASTA]),"")</f>
        <v/>
      </c>
      <c r="M877" s="58">
        <v>11000</v>
      </c>
      <c r="N877" s="60">
        <v>0</v>
      </c>
      <c r="O877" s="59">
        <v>334.4</v>
      </c>
      <c r="P877" s="59">
        <v>315.7</v>
      </c>
      <c r="Q877" s="59">
        <f>Tabla20[[#This Row],[sbruto]]-SUM(Tabla20[[#This Row],[ISR]:[AFP]])-Tabla20[[#This Row],[sneto]]</f>
        <v>8195.2000000000007</v>
      </c>
      <c r="R877" s="59">
        <v>2154.6999999999998</v>
      </c>
      <c r="S877" s="45" t="str">
        <f>_xlfn.XLOOKUP(Tabla20[[#This Row],[cedula]],TMODELO[Numero Documento],TMODELO[gen])</f>
        <v>F</v>
      </c>
      <c r="T877" s="49" t="str">
        <f>_xlfn.XLOOKUP(Tabla20[[#This Row],[cedula]],TMODELO[Numero Documento],TMODELO[Lugar Funciones Codigo])</f>
        <v>01.83.03.04</v>
      </c>
    </row>
    <row r="878" spans="1:20">
      <c r="A878" s="57" t="s">
        <v>3113</v>
      </c>
      <c r="B878" s="57" t="s">
        <v>3145</v>
      </c>
      <c r="C878" s="57" t="s">
        <v>3158</v>
      </c>
      <c r="D878" s="57" t="s">
        <v>2513</v>
      </c>
      <c r="E878" s="57" t="str">
        <f>_xlfn.XLOOKUP(Tabla20[[#This Row],[cedula]],TMODELO[Numero Documento],TMODELO[Empleado])</f>
        <v>RAFAEL BIENVENIDO CARMONA CIPRIAN</v>
      </c>
      <c r="F878" s="57" t="s">
        <v>546</v>
      </c>
      <c r="G878" s="57" t="str">
        <f>_xlfn.XLOOKUP(Tabla20[[#This Row],[cedula]],TMODELO[Numero Documento],TMODELO[Lugar Funciones])</f>
        <v>DIRECCION GENERAL DE MUSEOS</v>
      </c>
      <c r="H878" s="57" t="str">
        <f>_xlfn.XLOOKUP(Tabla20[[#This Row],[cedula]],TCARRERA[CEDULA],TCARRERA[CATEGORIA DEL SERVIDOR],"")</f>
        <v/>
      </c>
      <c r="I878" s="65"/>
      <c r="J878" s="41" t="str">
        <f>IF(Tabla20[[#This Row],[CARRERA]]&lt;&gt;"",Tabla20[[#This Row],[CARRERA]],IF(Tabla20[[#This Row],[Columna1]]&lt;&gt;"",Tabla20[[#This Row],[Columna1]],""))</f>
        <v/>
      </c>
      <c r="K878" s="55" t="str">
        <f>IF(Tabla20[[#This Row],[TIPO]]="Temporales",_xlfn.XLOOKUP(Tabla20[[#This Row],[NOMBRE Y APELLIDO]],TBLFECHAS[NOMBRE Y APELLIDO],TBLFECHAS[DESDE]),"")</f>
        <v/>
      </c>
      <c r="L878" s="55" t="str">
        <f>IF(Tabla20[[#This Row],[TIPO]]="Temporales",_xlfn.XLOOKUP(Tabla20[[#This Row],[NOMBRE Y APELLIDO]],TBLFECHAS[NOMBRE Y APELLIDO],TBLFECHAS[HASTA]),"")</f>
        <v/>
      </c>
      <c r="M878" s="58">
        <v>11000</v>
      </c>
      <c r="N878" s="63">
        <v>0</v>
      </c>
      <c r="O878" s="59">
        <v>334.4</v>
      </c>
      <c r="P878" s="59">
        <v>315.7</v>
      </c>
      <c r="Q878" s="59">
        <f>Tabla20[[#This Row],[sbruto]]-SUM(Tabla20[[#This Row],[ISR]:[AFP]])-Tabla20[[#This Row],[sneto]]</f>
        <v>125</v>
      </c>
      <c r="R878" s="59">
        <v>10224.9</v>
      </c>
      <c r="S878" s="45" t="str">
        <f>_xlfn.XLOOKUP(Tabla20[[#This Row],[cedula]],TMODELO[Numero Documento],TMODELO[gen])</f>
        <v>M</v>
      </c>
      <c r="T878" s="49" t="str">
        <f>_xlfn.XLOOKUP(Tabla20[[#This Row],[cedula]],TMODELO[Numero Documento],TMODELO[Lugar Funciones Codigo])</f>
        <v>01.83.03.04</v>
      </c>
    </row>
    <row r="879" spans="1:20">
      <c r="A879" s="57" t="s">
        <v>3113</v>
      </c>
      <c r="B879" s="57" t="s">
        <v>3145</v>
      </c>
      <c r="C879" s="57" t="s">
        <v>3158</v>
      </c>
      <c r="D879" s="57" t="s">
        <v>2384</v>
      </c>
      <c r="E879" s="57" t="str">
        <f>_xlfn.XLOOKUP(Tabla20[[#This Row],[cedula]],TMODELO[Numero Documento],TMODELO[Empleado])</f>
        <v>ENRIQUE EMPERADOR FLORIAN</v>
      </c>
      <c r="F879" s="57" t="s">
        <v>424</v>
      </c>
      <c r="G879" s="57" t="str">
        <f>_xlfn.XLOOKUP(Tabla20[[#This Row],[cedula]],TMODELO[Numero Documento],TMODELO[Lugar Funciones])</f>
        <v>DIRECCION GENERAL DE MUSEOS</v>
      </c>
      <c r="H879" s="57" t="str">
        <f>_xlfn.XLOOKUP(Tabla20[[#This Row],[cedula]],TCARRERA[CEDULA],TCARRERA[CATEGORIA DEL SERVIDOR],"")</f>
        <v/>
      </c>
      <c r="I879" s="65"/>
      <c r="J879" s="41" t="str">
        <f>IF(Tabla20[[#This Row],[CARRERA]]&lt;&gt;"",Tabla20[[#This Row],[CARRERA]],IF(Tabla20[[#This Row],[Columna1]]&lt;&gt;"",Tabla20[[#This Row],[Columna1]],""))</f>
        <v/>
      </c>
      <c r="K879" s="55" t="str">
        <f>IF(Tabla20[[#This Row],[TIPO]]="Temporales",_xlfn.XLOOKUP(Tabla20[[#This Row],[NOMBRE Y APELLIDO]],TBLFECHAS[NOMBRE Y APELLIDO],TBLFECHAS[DESDE]),"")</f>
        <v/>
      </c>
      <c r="L879" s="55" t="str">
        <f>IF(Tabla20[[#This Row],[TIPO]]="Temporales",_xlfn.XLOOKUP(Tabla20[[#This Row],[NOMBRE Y APELLIDO]],TBLFECHAS[NOMBRE Y APELLIDO],TBLFECHAS[HASTA]),"")</f>
        <v/>
      </c>
      <c r="M879" s="58">
        <v>11000</v>
      </c>
      <c r="N879" s="61">
        <v>0</v>
      </c>
      <c r="O879" s="59">
        <v>334.4</v>
      </c>
      <c r="P879" s="59">
        <v>315.7</v>
      </c>
      <c r="Q879" s="59">
        <f>Tabla20[[#This Row],[sbruto]]-SUM(Tabla20[[#This Row],[ISR]:[AFP]])-Tabla20[[#This Row],[sneto]]</f>
        <v>4895.03</v>
      </c>
      <c r="R879" s="59">
        <v>5454.87</v>
      </c>
      <c r="S879" s="45" t="str">
        <f>_xlfn.XLOOKUP(Tabla20[[#This Row],[cedula]],TMODELO[Numero Documento],TMODELO[gen])</f>
        <v>M</v>
      </c>
      <c r="T879" s="49" t="str">
        <f>_xlfn.XLOOKUP(Tabla20[[#This Row],[cedula]],TMODELO[Numero Documento],TMODELO[Lugar Funciones Codigo])</f>
        <v>01.83.03.04</v>
      </c>
    </row>
    <row r="880" spans="1:20">
      <c r="A880" s="57" t="s">
        <v>3113</v>
      </c>
      <c r="B880" s="57" t="s">
        <v>3145</v>
      </c>
      <c r="C880" s="57" t="s">
        <v>3158</v>
      </c>
      <c r="D880" s="57" t="s">
        <v>2562</v>
      </c>
      <c r="E880" s="57" t="str">
        <f>_xlfn.XLOOKUP(Tabla20[[#This Row],[cedula]],TMODELO[Numero Documento],TMODELO[Empleado])</f>
        <v>YESENIA JOSEFINA HERNANDEZ AMARANTE</v>
      </c>
      <c r="F880" s="57" t="s">
        <v>8</v>
      </c>
      <c r="G880" s="57" t="str">
        <f>_xlfn.XLOOKUP(Tabla20[[#This Row],[cedula]],TMODELO[Numero Documento],TMODELO[Lugar Funciones])</f>
        <v>DIRECCION GENERAL DE MUSEOS</v>
      </c>
      <c r="H880" s="57" t="str">
        <f>_xlfn.XLOOKUP(Tabla20[[#This Row],[cedula]],TCARRERA[CEDULA],TCARRERA[CATEGORIA DEL SERVIDOR],"")</f>
        <v/>
      </c>
      <c r="I880" s="65"/>
      <c r="J880" s="41" t="str">
        <f>IF(Tabla20[[#This Row],[CARRERA]]&lt;&gt;"",Tabla20[[#This Row],[CARRERA]],IF(Tabla20[[#This Row],[Columna1]]&lt;&gt;"",Tabla20[[#This Row],[Columna1]],""))</f>
        <v/>
      </c>
      <c r="K880" s="55" t="str">
        <f>IF(Tabla20[[#This Row],[TIPO]]="Temporales",_xlfn.XLOOKUP(Tabla20[[#This Row],[NOMBRE Y APELLIDO]],TBLFECHAS[NOMBRE Y APELLIDO],TBLFECHAS[DESDE]),"")</f>
        <v/>
      </c>
      <c r="L880" s="55" t="str">
        <f>IF(Tabla20[[#This Row],[TIPO]]="Temporales",_xlfn.XLOOKUP(Tabla20[[#This Row],[NOMBRE Y APELLIDO]],TBLFECHAS[NOMBRE Y APELLIDO],TBLFECHAS[HASTA]),"")</f>
        <v/>
      </c>
      <c r="M880" s="58">
        <v>11000</v>
      </c>
      <c r="N880" s="61">
        <v>0</v>
      </c>
      <c r="O880" s="59">
        <v>334.4</v>
      </c>
      <c r="P880" s="59">
        <v>315.7</v>
      </c>
      <c r="Q880" s="59">
        <f>Tabla20[[#This Row],[sbruto]]-SUM(Tabla20[[#This Row],[ISR]:[AFP]])-Tabla20[[#This Row],[sneto]]</f>
        <v>325</v>
      </c>
      <c r="R880" s="59">
        <v>10024.9</v>
      </c>
      <c r="S880" s="45" t="str">
        <f>_xlfn.XLOOKUP(Tabla20[[#This Row],[cedula]],TMODELO[Numero Documento],TMODELO[gen])</f>
        <v>F</v>
      </c>
      <c r="T880" s="49" t="str">
        <f>_xlfn.XLOOKUP(Tabla20[[#This Row],[cedula]],TMODELO[Numero Documento],TMODELO[Lugar Funciones Codigo])</f>
        <v>01.83.03.04</v>
      </c>
    </row>
    <row r="881" spans="1:20">
      <c r="A881" s="57" t="s">
        <v>3113</v>
      </c>
      <c r="B881" s="57" t="s">
        <v>3145</v>
      </c>
      <c r="C881" s="57" t="s">
        <v>3158</v>
      </c>
      <c r="D881" s="57" t="s">
        <v>2377</v>
      </c>
      <c r="E881" s="57" t="str">
        <f>_xlfn.XLOOKUP(Tabla20[[#This Row],[cedula]],TMODELO[Numero Documento],TMODELO[Empleado])</f>
        <v>ELIGIO MARTINEZ</v>
      </c>
      <c r="F881" s="57" t="s">
        <v>130</v>
      </c>
      <c r="G881" s="57" t="str">
        <f>_xlfn.XLOOKUP(Tabla20[[#This Row],[cedula]],TMODELO[Numero Documento],TMODELO[Lugar Funciones])</f>
        <v>DIRECCION GENERAL DE MUSEOS</v>
      </c>
      <c r="H881" s="57" t="str">
        <f>_xlfn.XLOOKUP(Tabla20[[#This Row],[cedula]],TCARRERA[CEDULA],TCARRERA[CATEGORIA DEL SERVIDOR],"")</f>
        <v/>
      </c>
      <c r="I881" s="65"/>
      <c r="J881" s="41" t="str">
        <f>IF(Tabla20[[#This Row],[CARRERA]]&lt;&gt;"",Tabla20[[#This Row],[CARRERA]],IF(Tabla20[[#This Row],[Columna1]]&lt;&gt;"",Tabla20[[#This Row],[Columna1]],""))</f>
        <v/>
      </c>
      <c r="K881" s="55" t="str">
        <f>IF(Tabla20[[#This Row],[TIPO]]="Temporales",_xlfn.XLOOKUP(Tabla20[[#This Row],[NOMBRE Y APELLIDO]],TBLFECHAS[NOMBRE Y APELLIDO],TBLFECHAS[DESDE]),"")</f>
        <v/>
      </c>
      <c r="L881" s="55" t="str">
        <f>IF(Tabla20[[#This Row],[TIPO]]="Temporales",_xlfn.XLOOKUP(Tabla20[[#This Row],[NOMBRE Y APELLIDO]],TBLFECHAS[NOMBRE Y APELLIDO],TBLFECHAS[HASTA]),"")</f>
        <v/>
      </c>
      <c r="M881" s="58">
        <v>11000</v>
      </c>
      <c r="N881" s="63">
        <v>0</v>
      </c>
      <c r="O881" s="59">
        <v>334.4</v>
      </c>
      <c r="P881" s="59">
        <v>315.7</v>
      </c>
      <c r="Q881" s="59">
        <f>Tabla20[[#This Row],[sbruto]]-SUM(Tabla20[[#This Row],[ISR]:[AFP]])-Tabla20[[#This Row],[sneto]]</f>
        <v>25</v>
      </c>
      <c r="R881" s="59">
        <v>10324.9</v>
      </c>
      <c r="S881" s="45" t="str">
        <f>_xlfn.XLOOKUP(Tabla20[[#This Row],[cedula]],TMODELO[Numero Documento],TMODELO[gen])</f>
        <v>M</v>
      </c>
      <c r="T881" s="49" t="str">
        <f>_xlfn.XLOOKUP(Tabla20[[#This Row],[cedula]],TMODELO[Numero Documento],TMODELO[Lugar Funciones Codigo])</f>
        <v>01.83.03.04</v>
      </c>
    </row>
    <row r="882" spans="1:20">
      <c r="A882" s="57" t="s">
        <v>3113</v>
      </c>
      <c r="B882" s="57" t="s">
        <v>3145</v>
      </c>
      <c r="C882" s="57" t="s">
        <v>3158</v>
      </c>
      <c r="D882" s="57" t="s">
        <v>2467</v>
      </c>
      <c r="E882" s="57" t="str">
        <f>_xlfn.XLOOKUP(Tabla20[[#This Row],[cedula]],TMODELO[Numero Documento],TMODELO[Empleado])</f>
        <v>LISANDRO MIGUEL GOMEZ MARTE</v>
      </c>
      <c r="F882" s="57" t="s">
        <v>130</v>
      </c>
      <c r="G882" s="57" t="str">
        <f>_xlfn.XLOOKUP(Tabla20[[#This Row],[cedula]],TMODELO[Numero Documento],TMODELO[Lugar Funciones])</f>
        <v>DIRECCION GENERAL DE MUSEOS</v>
      </c>
      <c r="H882" s="57" t="str">
        <f>_xlfn.XLOOKUP(Tabla20[[#This Row],[cedula]],TCARRERA[CEDULA],TCARRERA[CATEGORIA DEL SERVIDOR],"")</f>
        <v/>
      </c>
      <c r="I882" s="65"/>
      <c r="J882" s="41" t="str">
        <f>IF(Tabla20[[#This Row],[CARRERA]]&lt;&gt;"",Tabla20[[#This Row],[CARRERA]],IF(Tabla20[[#This Row],[Columna1]]&lt;&gt;"",Tabla20[[#This Row],[Columna1]],""))</f>
        <v/>
      </c>
      <c r="K882" s="55" t="str">
        <f>IF(Tabla20[[#This Row],[TIPO]]="Temporales",_xlfn.XLOOKUP(Tabla20[[#This Row],[NOMBRE Y APELLIDO]],TBLFECHAS[NOMBRE Y APELLIDO],TBLFECHAS[DESDE]),"")</f>
        <v/>
      </c>
      <c r="L882" s="55" t="str">
        <f>IF(Tabla20[[#This Row],[TIPO]]="Temporales",_xlfn.XLOOKUP(Tabla20[[#This Row],[NOMBRE Y APELLIDO]],TBLFECHAS[NOMBRE Y APELLIDO],TBLFECHAS[HASTA]),"")</f>
        <v/>
      </c>
      <c r="M882" s="58">
        <v>11000</v>
      </c>
      <c r="N882" s="63">
        <v>0</v>
      </c>
      <c r="O882" s="59">
        <v>334.4</v>
      </c>
      <c r="P882" s="59">
        <v>315.7</v>
      </c>
      <c r="Q882" s="59">
        <f>Tabla20[[#This Row],[sbruto]]-SUM(Tabla20[[#This Row],[ISR]:[AFP]])-Tabla20[[#This Row],[sneto]]</f>
        <v>25</v>
      </c>
      <c r="R882" s="59">
        <v>10324.9</v>
      </c>
      <c r="S882" s="45" t="str">
        <f>_xlfn.XLOOKUP(Tabla20[[#This Row],[cedula]],TMODELO[Numero Documento],TMODELO[gen])</f>
        <v>M</v>
      </c>
      <c r="T882" s="49" t="str">
        <f>_xlfn.XLOOKUP(Tabla20[[#This Row],[cedula]],TMODELO[Numero Documento],TMODELO[Lugar Funciones Codigo])</f>
        <v>01.83.03.04</v>
      </c>
    </row>
    <row r="883" spans="1:20">
      <c r="A883" s="57" t="s">
        <v>3113</v>
      </c>
      <c r="B883" s="57" t="s">
        <v>3145</v>
      </c>
      <c r="C883" s="57" t="s">
        <v>3158</v>
      </c>
      <c r="D883" s="57" t="s">
        <v>2437</v>
      </c>
      <c r="E883" s="57" t="str">
        <f>_xlfn.XLOOKUP(Tabla20[[#This Row],[cedula]],TMODELO[Numero Documento],TMODELO[Empleado])</f>
        <v>JOSE LUIS BAEZ RODRIGUEZ</v>
      </c>
      <c r="F883" s="57" t="s">
        <v>97</v>
      </c>
      <c r="G883" s="57" t="str">
        <f>_xlfn.XLOOKUP(Tabla20[[#This Row],[cedula]],TMODELO[Numero Documento],TMODELO[Lugar Funciones])</f>
        <v>DIRECCION GENERAL DE MUSEOS</v>
      </c>
      <c r="H883" s="57" t="str">
        <f>_xlfn.XLOOKUP(Tabla20[[#This Row],[cedula]],TCARRERA[CEDULA],TCARRERA[CATEGORIA DEL SERVIDOR],"")</f>
        <v/>
      </c>
      <c r="I883" s="65"/>
      <c r="J883" s="41" t="str">
        <f>IF(Tabla20[[#This Row],[CARRERA]]&lt;&gt;"",Tabla20[[#This Row],[CARRERA]],IF(Tabla20[[#This Row],[Columna1]]&lt;&gt;"",Tabla20[[#This Row],[Columna1]],""))</f>
        <v/>
      </c>
      <c r="K883" s="55" t="str">
        <f>IF(Tabla20[[#This Row],[TIPO]]="Temporales",_xlfn.XLOOKUP(Tabla20[[#This Row],[NOMBRE Y APELLIDO]],TBLFECHAS[NOMBRE Y APELLIDO],TBLFECHAS[DESDE]),"")</f>
        <v/>
      </c>
      <c r="L883" s="55" t="str">
        <f>IF(Tabla20[[#This Row],[TIPO]]="Temporales",_xlfn.XLOOKUP(Tabla20[[#This Row],[NOMBRE Y APELLIDO]],TBLFECHAS[NOMBRE Y APELLIDO],TBLFECHAS[HASTA]),"")</f>
        <v/>
      </c>
      <c r="M883" s="58">
        <v>11000</v>
      </c>
      <c r="N883" s="61">
        <v>0</v>
      </c>
      <c r="O883" s="59">
        <v>334.4</v>
      </c>
      <c r="P883" s="59">
        <v>315.7</v>
      </c>
      <c r="Q883" s="59">
        <f>Tabla20[[#This Row],[sbruto]]-SUM(Tabla20[[#This Row],[ISR]:[AFP]])-Tabla20[[#This Row],[sneto]]</f>
        <v>25</v>
      </c>
      <c r="R883" s="59">
        <v>10324.9</v>
      </c>
      <c r="S883" s="45" t="str">
        <f>_xlfn.XLOOKUP(Tabla20[[#This Row],[cedula]],TMODELO[Numero Documento],TMODELO[gen])</f>
        <v>M</v>
      </c>
      <c r="T883" s="49" t="str">
        <f>_xlfn.XLOOKUP(Tabla20[[#This Row],[cedula]],TMODELO[Numero Documento],TMODELO[Lugar Funciones Codigo])</f>
        <v>01.83.03.04</v>
      </c>
    </row>
    <row r="884" spans="1:20">
      <c r="A884" s="57" t="s">
        <v>3113</v>
      </c>
      <c r="B884" s="57" t="s">
        <v>3145</v>
      </c>
      <c r="C884" s="57" t="s">
        <v>3158</v>
      </c>
      <c r="D884" s="57" t="s">
        <v>2484</v>
      </c>
      <c r="E884" s="57" t="str">
        <f>_xlfn.XLOOKUP(Tabla20[[#This Row],[cedula]],TMODELO[Numero Documento],TMODELO[Empleado])</f>
        <v>MARIA FRANCISCA PEREZ</v>
      </c>
      <c r="F884" s="57" t="s">
        <v>8</v>
      </c>
      <c r="G884" s="57" t="str">
        <f>_xlfn.XLOOKUP(Tabla20[[#This Row],[cedula]],TMODELO[Numero Documento],TMODELO[Lugar Funciones])</f>
        <v>DIRECCION GENERAL DE MUSEOS</v>
      </c>
      <c r="H884" s="57" t="str">
        <f>_xlfn.XLOOKUP(Tabla20[[#This Row],[cedula]],TCARRERA[CEDULA],TCARRERA[CATEGORIA DEL SERVIDOR],"")</f>
        <v/>
      </c>
      <c r="I884" s="65"/>
      <c r="J884" s="41" t="str">
        <f>IF(Tabla20[[#This Row],[CARRERA]]&lt;&gt;"",Tabla20[[#This Row],[CARRERA]],IF(Tabla20[[#This Row],[Columna1]]&lt;&gt;"",Tabla20[[#This Row],[Columna1]],""))</f>
        <v/>
      </c>
      <c r="K884" s="55" t="str">
        <f>IF(Tabla20[[#This Row],[TIPO]]="Temporales",_xlfn.XLOOKUP(Tabla20[[#This Row],[NOMBRE Y APELLIDO]],TBLFECHAS[NOMBRE Y APELLIDO],TBLFECHAS[DESDE]),"")</f>
        <v/>
      </c>
      <c r="L884" s="55" t="str">
        <f>IF(Tabla20[[#This Row],[TIPO]]="Temporales",_xlfn.XLOOKUP(Tabla20[[#This Row],[NOMBRE Y APELLIDO]],TBLFECHAS[NOMBRE Y APELLIDO],TBLFECHAS[HASTA]),"")</f>
        <v/>
      </c>
      <c r="M884" s="58">
        <v>11000</v>
      </c>
      <c r="N884" s="63">
        <v>0</v>
      </c>
      <c r="O884" s="59">
        <v>334.4</v>
      </c>
      <c r="P884" s="59">
        <v>315.7</v>
      </c>
      <c r="Q884" s="59">
        <f>Tabla20[[#This Row],[sbruto]]-SUM(Tabla20[[#This Row],[ISR]:[AFP]])-Tabla20[[#This Row],[sneto]]</f>
        <v>25</v>
      </c>
      <c r="R884" s="59">
        <v>10324.9</v>
      </c>
      <c r="S884" s="45" t="str">
        <f>_xlfn.XLOOKUP(Tabla20[[#This Row],[cedula]],TMODELO[Numero Documento],TMODELO[gen])</f>
        <v>F</v>
      </c>
      <c r="T884" s="49" t="str">
        <f>_xlfn.XLOOKUP(Tabla20[[#This Row],[cedula]],TMODELO[Numero Documento],TMODELO[Lugar Funciones Codigo])</f>
        <v>01.83.03.04</v>
      </c>
    </row>
    <row r="885" spans="1:20">
      <c r="A885" s="57" t="s">
        <v>3113</v>
      </c>
      <c r="B885" s="57" t="s">
        <v>3145</v>
      </c>
      <c r="C885" s="57" t="s">
        <v>3158</v>
      </c>
      <c r="D885" s="57" t="s">
        <v>2452</v>
      </c>
      <c r="E885" s="57" t="str">
        <f>_xlfn.XLOOKUP(Tabla20[[#This Row],[cedula]],TMODELO[Numero Documento],TMODELO[Empleado])</f>
        <v>JUAN EVANGELISTA ALMONTE COLLADO</v>
      </c>
      <c r="F885" s="57" t="s">
        <v>130</v>
      </c>
      <c r="G885" s="57" t="str">
        <f>_xlfn.XLOOKUP(Tabla20[[#This Row],[cedula]],TMODELO[Numero Documento],TMODELO[Lugar Funciones])</f>
        <v>DIRECCION GENERAL DE MUSEOS</v>
      </c>
      <c r="H885" s="57" t="str">
        <f>_xlfn.XLOOKUP(Tabla20[[#This Row],[cedula]],TCARRERA[CEDULA],TCARRERA[CATEGORIA DEL SERVIDOR],"")</f>
        <v/>
      </c>
      <c r="I885" s="65"/>
      <c r="J885" s="41" t="str">
        <f>IF(Tabla20[[#This Row],[CARRERA]]&lt;&gt;"",Tabla20[[#This Row],[CARRERA]],IF(Tabla20[[#This Row],[Columna1]]&lt;&gt;"",Tabla20[[#This Row],[Columna1]],""))</f>
        <v/>
      </c>
      <c r="K885" s="55" t="str">
        <f>IF(Tabla20[[#This Row],[TIPO]]="Temporales",_xlfn.XLOOKUP(Tabla20[[#This Row],[NOMBRE Y APELLIDO]],TBLFECHAS[NOMBRE Y APELLIDO],TBLFECHAS[DESDE]),"")</f>
        <v/>
      </c>
      <c r="L885" s="55" t="str">
        <f>IF(Tabla20[[#This Row],[TIPO]]="Temporales",_xlfn.XLOOKUP(Tabla20[[#This Row],[NOMBRE Y APELLIDO]],TBLFECHAS[NOMBRE Y APELLIDO],TBLFECHAS[HASTA]),"")</f>
        <v/>
      </c>
      <c r="M885" s="58">
        <v>11000</v>
      </c>
      <c r="N885" s="63">
        <v>0</v>
      </c>
      <c r="O885" s="59">
        <v>334.4</v>
      </c>
      <c r="P885" s="59">
        <v>315.7</v>
      </c>
      <c r="Q885" s="59">
        <f>Tabla20[[#This Row],[sbruto]]-SUM(Tabla20[[#This Row],[ISR]:[AFP]])-Tabla20[[#This Row],[sneto]]</f>
        <v>25</v>
      </c>
      <c r="R885" s="59">
        <v>10324.9</v>
      </c>
      <c r="S885" s="48" t="str">
        <f>_xlfn.XLOOKUP(Tabla20[[#This Row],[cedula]],TMODELO[Numero Documento],TMODELO[gen])</f>
        <v>M</v>
      </c>
      <c r="T885" s="49" t="str">
        <f>_xlfn.XLOOKUP(Tabla20[[#This Row],[cedula]],TMODELO[Numero Documento],TMODELO[Lugar Funciones Codigo])</f>
        <v>01.83.03.04</v>
      </c>
    </row>
    <row r="886" spans="1:20">
      <c r="A886" s="57" t="s">
        <v>3113</v>
      </c>
      <c r="B886" s="57" t="s">
        <v>3145</v>
      </c>
      <c r="C886" s="57" t="s">
        <v>3158</v>
      </c>
      <c r="D886" s="57" t="s">
        <v>2446</v>
      </c>
      <c r="E886" s="57" t="str">
        <f>_xlfn.XLOOKUP(Tabla20[[#This Row],[cedula]],TMODELO[Numero Documento],TMODELO[Empleado])</f>
        <v>JOSEFINA RIVAS MARTINEZ</v>
      </c>
      <c r="F886" s="57" t="s">
        <v>214</v>
      </c>
      <c r="G886" s="57" t="str">
        <f>_xlfn.XLOOKUP(Tabla20[[#This Row],[cedula]],TMODELO[Numero Documento],TMODELO[Lugar Funciones])</f>
        <v>DIRECCION GENERAL DE MUSEOS</v>
      </c>
      <c r="H886" s="57" t="str">
        <f>_xlfn.XLOOKUP(Tabla20[[#This Row],[cedula]],TCARRERA[CEDULA],TCARRERA[CATEGORIA DEL SERVIDOR],"")</f>
        <v/>
      </c>
      <c r="I886" s="65"/>
      <c r="J886" s="41" t="str">
        <f>IF(Tabla20[[#This Row],[CARRERA]]&lt;&gt;"",Tabla20[[#This Row],[CARRERA]],IF(Tabla20[[#This Row],[Columna1]]&lt;&gt;"",Tabla20[[#This Row],[Columna1]],""))</f>
        <v/>
      </c>
      <c r="K886" s="55" t="str">
        <f>IF(Tabla20[[#This Row],[TIPO]]="Temporales",_xlfn.XLOOKUP(Tabla20[[#This Row],[NOMBRE Y APELLIDO]],TBLFECHAS[NOMBRE Y APELLIDO],TBLFECHAS[DESDE]),"")</f>
        <v/>
      </c>
      <c r="L886" s="55" t="str">
        <f>IF(Tabla20[[#This Row],[TIPO]]="Temporales",_xlfn.XLOOKUP(Tabla20[[#This Row],[NOMBRE Y APELLIDO]],TBLFECHAS[NOMBRE Y APELLIDO],TBLFECHAS[HASTA]),"")</f>
        <v/>
      </c>
      <c r="M886" s="58">
        <v>11000</v>
      </c>
      <c r="N886" s="63">
        <v>0</v>
      </c>
      <c r="O886" s="59">
        <v>334.4</v>
      </c>
      <c r="P886" s="59">
        <v>315.7</v>
      </c>
      <c r="Q886" s="59">
        <f>Tabla20[[#This Row],[sbruto]]-SUM(Tabla20[[#This Row],[ISR]:[AFP]])-Tabla20[[#This Row],[sneto]]</f>
        <v>25</v>
      </c>
      <c r="R886" s="59">
        <v>10324.9</v>
      </c>
      <c r="S886" s="45" t="str">
        <f>_xlfn.XLOOKUP(Tabla20[[#This Row],[cedula]],TMODELO[Numero Documento],TMODELO[gen])</f>
        <v>F</v>
      </c>
      <c r="T886" s="49" t="str">
        <f>_xlfn.XLOOKUP(Tabla20[[#This Row],[cedula]],TMODELO[Numero Documento],TMODELO[Lugar Funciones Codigo])</f>
        <v>01.83.03.04</v>
      </c>
    </row>
    <row r="887" spans="1:20">
      <c r="A887" s="57" t="s">
        <v>3113</v>
      </c>
      <c r="B887" s="57" t="s">
        <v>3145</v>
      </c>
      <c r="C887" s="57" t="s">
        <v>3158</v>
      </c>
      <c r="D887" s="57" t="s">
        <v>2498</v>
      </c>
      <c r="E887" s="57" t="str">
        <f>_xlfn.XLOOKUP(Tabla20[[#This Row],[cedula]],TMODELO[Numero Documento],TMODELO[Empleado])</f>
        <v>NICOLAS PERALTA FORTUNA</v>
      </c>
      <c r="F887" s="57" t="s">
        <v>8</v>
      </c>
      <c r="G887" s="57" t="str">
        <f>_xlfn.XLOOKUP(Tabla20[[#This Row],[cedula]],TMODELO[Numero Documento],TMODELO[Lugar Funciones])</f>
        <v>DIRECCION GENERAL DE MUSEOS</v>
      </c>
      <c r="H887" s="57" t="str">
        <f>_xlfn.XLOOKUP(Tabla20[[#This Row],[cedula]],TCARRERA[CEDULA],TCARRERA[CATEGORIA DEL SERVIDOR],"")</f>
        <v/>
      </c>
      <c r="I887" s="65"/>
      <c r="J887" s="41" t="str">
        <f>IF(Tabla20[[#This Row],[CARRERA]]&lt;&gt;"",Tabla20[[#This Row],[CARRERA]],IF(Tabla20[[#This Row],[Columna1]]&lt;&gt;"",Tabla20[[#This Row],[Columna1]],""))</f>
        <v/>
      </c>
      <c r="K887" s="55" t="str">
        <f>IF(Tabla20[[#This Row],[TIPO]]="Temporales",_xlfn.XLOOKUP(Tabla20[[#This Row],[NOMBRE Y APELLIDO]],TBLFECHAS[NOMBRE Y APELLIDO],TBLFECHAS[DESDE]),"")</f>
        <v/>
      </c>
      <c r="L887" s="55" t="str">
        <f>IF(Tabla20[[#This Row],[TIPO]]="Temporales",_xlfn.XLOOKUP(Tabla20[[#This Row],[NOMBRE Y APELLIDO]],TBLFECHAS[NOMBRE Y APELLIDO],TBLFECHAS[HASTA]),"")</f>
        <v/>
      </c>
      <c r="M887" s="58">
        <v>11000</v>
      </c>
      <c r="N887" s="63">
        <v>0</v>
      </c>
      <c r="O887" s="59">
        <v>334.4</v>
      </c>
      <c r="P887" s="59">
        <v>315.7</v>
      </c>
      <c r="Q887" s="59">
        <f>Tabla20[[#This Row],[sbruto]]-SUM(Tabla20[[#This Row],[ISR]:[AFP]])-Tabla20[[#This Row],[sneto]]</f>
        <v>75</v>
      </c>
      <c r="R887" s="59">
        <v>10274.9</v>
      </c>
      <c r="S887" s="45" t="str">
        <f>_xlfn.XLOOKUP(Tabla20[[#This Row],[cedula]],TMODELO[Numero Documento],TMODELO[gen])</f>
        <v>M</v>
      </c>
      <c r="T887" s="49" t="str">
        <f>_xlfn.XLOOKUP(Tabla20[[#This Row],[cedula]],TMODELO[Numero Documento],TMODELO[Lugar Funciones Codigo])</f>
        <v>01.83.03.04</v>
      </c>
    </row>
    <row r="888" spans="1:20">
      <c r="A888" s="57" t="s">
        <v>3113</v>
      </c>
      <c r="B888" s="57" t="s">
        <v>3145</v>
      </c>
      <c r="C888" s="57" t="s">
        <v>3158</v>
      </c>
      <c r="D888" s="57" t="s">
        <v>2338</v>
      </c>
      <c r="E888" s="57" t="str">
        <f>_xlfn.XLOOKUP(Tabla20[[#This Row],[cedula]],TMODELO[Numero Documento],TMODELO[Empleado])</f>
        <v>ANTONIO MARIA GOMEZ GOMEZ</v>
      </c>
      <c r="F888" s="57" t="s">
        <v>130</v>
      </c>
      <c r="G888" s="57" t="str">
        <f>_xlfn.XLOOKUP(Tabla20[[#This Row],[cedula]],TMODELO[Numero Documento],TMODELO[Lugar Funciones])</f>
        <v>DIRECCION GENERAL DE MUSEOS</v>
      </c>
      <c r="H888" s="57" t="str">
        <f>_xlfn.XLOOKUP(Tabla20[[#This Row],[cedula]],TCARRERA[CEDULA],TCARRERA[CATEGORIA DEL SERVIDOR],"")</f>
        <v/>
      </c>
      <c r="I888" s="65"/>
      <c r="J888" s="41" t="str">
        <f>IF(Tabla20[[#This Row],[CARRERA]]&lt;&gt;"",Tabla20[[#This Row],[CARRERA]],IF(Tabla20[[#This Row],[Columna1]]&lt;&gt;"",Tabla20[[#This Row],[Columna1]],""))</f>
        <v/>
      </c>
      <c r="K888" s="55" t="str">
        <f>IF(Tabla20[[#This Row],[TIPO]]="Temporales",_xlfn.XLOOKUP(Tabla20[[#This Row],[NOMBRE Y APELLIDO]],TBLFECHAS[NOMBRE Y APELLIDO],TBLFECHAS[DESDE]),"")</f>
        <v/>
      </c>
      <c r="L888" s="55" t="str">
        <f>IF(Tabla20[[#This Row],[TIPO]]="Temporales",_xlfn.XLOOKUP(Tabla20[[#This Row],[NOMBRE Y APELLIDO]],TBLFECHAS[NOMBRE Y APELLIDO],TBLFECHAS[HASTA]),"")</f>
        <v/>
      </c>
      <c r="M888" s="58">
        <v>11000</v>
      </c>
      <c r="N888" s="63">
        <v>0</v>
      </c>
      <c r="O888" s="59">
        <v>334.4</v>
      </c>
      <c r="P888" s="59">
        <v>315.7</v>
      </c>
      <c r="Q888" s="59">
        <f>Tabla20[[#This Row],[sbruto]]-SUM(Tabla20[[#This Row],[ISR]:[AFP]])-Tabla20[[#This Row],[sneto]]</f>
        <v>25</v>
      </c>
      <c r="R888" s="59">
        <v>10324.9</v>
      </c>
      <c r="S888" s="45" t="str">
        <f>_xlfn.XLOOKUP(Tabla20[[#This Row],[cedula]],TMODELO[Numero Documento],TMODELO[gen])</f>
        <v>M</v>
      </c>
      <c r="T888" s="49" t="str">
        <f>_xlfn.XLOOKUP(Tabla20[[#This Row],[cedula]],TMODELO[Numero Documento],TMODELO[Lugar Funciones Codigo])</f>
        <v>01.83.03.04</v>
      </c>
    </row>
    <row r="889" spans="1:20">
      <c r="A889" s="57" t="s">
        <v>3113</v>
      </c>
      <c r="B889" s="57" t="s">
        <v>3145</v>
      </c>
      <c r="C889" s="57" t="s">
        <v>3158</v>
      </c>
      <c r="D889" s="57" t="s">
        <v>2548</v>
      </c>
      <c r="E889" s="57" t="str">
        <f>_xlfn.XLOOKUP(Tabla20[[#This Row],[cedula]],TMODELO[Numero Documento],TMODELO[Empleado])</f>
        <v>TOMAS RUIZ</v>
      </c>
      <c r="F889" s="57" t="s">
        <v>130</v>
      </c>
      <c r="G889" s="57" t="str">
        <f>_xlfn.XLOOKUP(Tabla20[[#This Row],[cedula]],TMODELO[Numero Documento],TMODELO[Lugar Funciones])</f>
        <v>DIRECCION GENERAL DE MUSEOS</v>
      </c>
      <c r="H889" s="57" t="str">
        <f>_xlfn.XLOOKUP(Tabla20[[#This Row],[cedula]],TCARRERA[CEDULA],TCARRERA[CATEGORIA DEL SERVIDOR],"")</f>
        <v/>
      </c>
      <c r="I889" s="65"/>
      <c r="J889" s="41" t="str">
        <f>IF(Tabla20[[#This Row],[CARRERA]]&lt;&gt;"",Tabla20[[#This Row],[CARRERA]],IF(Tabla20[[#This Row],[Columna1]]&lt;&gt;"",Tabla20[[#This Row],[Columna1]],""))</f>
        <v/>
      </c>
      <c r="K889" s="55" t="str">
        <f>IF(Tabla20[[#This Row],[TIPO]]="Temporales",_xlfn.XLOOKUP(Tabla20[[#This Row],[NOMBRE Y APELLIDO]],TBLFECHAS[NOMBRE Y APELLIDO],TBLFECHAS[DESDE]),"")</f>
        <v/>
      </c>
      <c r="L889" s="55" t="str">
        <f>IF(Tabla20[[#This Row],[TIPO]]="Temporales",_xlfn.XLOOKUP(Tabla20[[#This Row],[NOMBRE Y APELLIDO]],TBLFECHAS[NOMBRE Y APELLIDO],TBLFECHAS[HASTA]),"")</f>
        <v/>
      </c>
      <c r="M889" s="58">
        <v>11000</v>
      </c>
      <c r="N889" s="63">
        <v>0</v>
      </c>
      <c r="O889" s="59">
        <v>334.4</v>
      </c>
      <c r="P889" s="59">
        <v>315.7</v>
      </c>
      <c r="Q889" s="59">
        <f>Tabla20[[#This Row],[sbruto]]-SUM(Tabla20[[#This Row],[ISR]:[AFP]])-Tabla20[[#This Row],[sneto]]</f>
        <v>25</v>
      </c>
      <c r="R889" s="59">
        <v>10324.9</v>
      </c>
      <c r="S889" s="45" t="str">
        <f>_xlfn.XLOOKUP(Tabla20[[#This Row],[cedula]],TMODELO[Numero Documento],TMODELO[gen])</f>
        <v>M</v>
      </c>
      <c r="T889" s="49" t="str">
        <f>_xlfn.XLOOKUP(Tabla20[[#This Row],[cedula]],TMODELO[Numero Documento],TMODELO[Lugar Funciones Codigo])</f>
        <v>01.83.03.04</v>
      </c>
    </row>
    <row r="890" spans="1:20">
      <c r="A890" s="57" t="s">
        <v>3113</v>
      </c>
      <c r="B890" s="57" t="s">
        <v>3145</v>
      </c>
      <c r="C890" s="57" t="s">
        <v>3158</v>
      </c>
      <c r="D890" s="57" t="s">
        <v>2385</v>
      </c>
      <c r="E890" s="57" t="str">
        <f>_xlfn.XLOOKUP(Tabla20[[#This Row],[cedula]],TMODELO[Numero Documento],TMODELO[Empleado])</f>
        <v>ESTEBAN DE JESUS COMPRES ANDUJAR</v>
      </c>
      <c r="F890" s="57" t="s">
        <v>27</v>
      </c>
      <c r="G890" s="57" t="str">
        <f>_xlfn.XLOOKUP(Tabla20[[#This Row],[cedula]],TMODELO[Numero Documento],TMODELO[Lugar Funciones])</f>
        <v>DIRECCION GENERAL DE MUSEOS</v>
      </c>
      <c r="H890" s="57" t="str">
        <f>_xlfn.XLOOKUP(Tabla20[[#This Row],[cedula]],TCARRERA[CEDULA],TCARRERA[CATEGORIA DEL SERVIDOR],"")</f>
        <v/>
      </c>
      <c r="I890" s="65"/>
      <c r="J890" s="41" t="str">
        <f>IF(Tabla20[[#This Row],[CARRERA]]&lt;&gt;"",Tabla20[[#This Row],[CARRERA]],IF(Tabla20[[#This Row],[Columna1]]&lt;&gt;"",Tabla20[[#This Row],[Columna1]],""))</f>
        <v/>
      </c>
      <c r="K890" s="55" t="str">
        <f>IF(Tabla20[[#This Row],[TIPO]]="Temporales",_xlfn.XLOOKUP(Tabla20[[#This Row],[NOMBRE Y APELLIDO]],TBLFECHAS[NOMBRE Y APELLIDO],TBLFECHAS[DESDE]),"")</f>
        <v/>
      </c>
      <c r="L890" s="55" t="str">
        <f>IF(Tabla20[[#This Row],[TIPO]]="Temporales",_xlfn.XLOOKUP(Tabla20[[#This Row],[NOMBRE Y APELLIDO]],TBLFECHAS[NOMBRE Y APELLIDO],TBLFECHAS[HASTA]),"")</f>
        <v/>
      </c>
      <c r="M890" s="58">
        <v>11000</v>
      </c>
      <c r="N890" s="63">
        <v>0</v>
      </c>
      <c r="O890" s="59">
        <v>334.4</v>
      </c>
      <c r="P890" s="59">
        <v>315.7</v>
      </c>
      <c r="Q890" s="59">
        <f>Tabla20[[#This Row],[sbruto]]-SUM(Tabla20[[#This Row],[ISR]:[AFP]])-Tabla20[[#This Row],[sneto]]</f>
        <v>25</v>
      </c>
      <c r="R890" s="59">
        <v>10324.9</v>
      </c>
      <c r="S890" s="45" t="str">
        <f>_xlfn.XLOOKUP(Tabla20[[#This Row],[cedula]],TMODELO[Numero Documento],TMODELO[gen])</f>
        <v>M</v>
      </c>
      <c r="T890" s="49" t="str">
        <f>_xlfn.XLOOKUP(Tabla20[[#This Row],[cedula]],TMODELO[Numero Documento],TMODELO[Lugar Funciones Codigo])</f>
        <v>01.83.03.04</v>
      </c>
    </row>
    <row r="891" spans="1:20">
      <c r="A891" s="57" t="s">
        <v>3113</v>
      </c>
      <c r="B891" s="57" t="s">
        <v>3145</v>
      </c>
      <c r="C891" s="57" t="s">
        <v>3158</v>
      </c>
      <c r="D891" s="57" t="s">
        <v>2332</v>
      </c>
      <c r="E891" s="57" t="str">
        <f>_xlfn.XLOOKUP(Tabla20[[#This Row],[cedula]],TMODELO[Numero Documento],TMODELO[Empleado])</f>
        <v>ANA GRISELDA REYES MENDEZ</v>
      </c>
      <c r="F891" s="57" t="s">
        <v>8</v>
      </c>
      <c r="G891" s="57" t="str">
        <f>_xlfn.XLOOKUP(Tabla20[[#This Row],[cedula]],TMODELO[Numero Documento],TMODELO[Lugar Funciones])</f>
        <v>DIRECCION GENERAL DE MUSEOS</v>
      </c>
      <c r="H891" s="57" t="str">
        <f>_xlfn.XLOOKUP(Tabla20[[#This Row],[cedula]],TCARRERA[CEDULA],TCARRERA[CATEGORIA DEL SERVIDOR],"")</f>
        <v/>
      </c>
      <c r="I891" s="65"/>
      <c r="J891" s="41" t="str">
        <f>IF(Tabla20[[#This Row],[CARRERA]]&lt;&gt;"",Tabla20[[#This Row],[CARRERA]],IF(Tabla20[[#This Row],[Columna1]]&lt;&gt;"",Tabla20[[#This Row],[Columna1]],""))</f>
        <v/>
      </c>
      <c r="K891" s="55" t="str">
        <f>IF(Tabla20[[#This Row],[TIPO]]="Temporales",_xlfn.XLOOKUP(Tabla20[[#This Row],[NOMBRE Y APELLIDO]],TBLFECHAS[NOMBRE Y APELLIDO],TBLFECHAS[DESDE]),"")</f>
        <v/>
      </c>
      <c r="L891" s="55" t="str">
        <f>IF(Tabla20[[#This Row],[TIPO]]="Temporales",_xlfn.XLOOKUP(Tabla20[[#This Row],[NOMBRE Y APELLIDO]],TBLFECHAS[NOMBRE Y APELLIDO],TBLFECHAS[HASTA]),"")</f>
        <v/>
      </c>
      <c r="M891" s="58">
        <v>11000</v>
      </c>
      <c r="N891" s="63">
        <v>0</v>
      </c>
      <c r="O891" s="59">
        <v>334.4</v>
      </c>
      <c r="P891" s="59">
        <v>315.7</v>
      </c>
      <c r="Q891" s="59">
        <f>Tabla20[[#This Row],[sbruto]]-SUM(Tabla20[[#This Row],[ISR]:[AFP]])-Tabla20[[#This Row],[sneto]]</f>
        <v>25</v>
      </c>
      <c r="R891" s="59">
        <v>10324.9</v>
      </c>
      <c r="S891" s="45" t="str">
        <f>_xlfn.XLOOKUP(Tabla20[[#This Row],[cedula]],TMODELO[Numero Documento],TMODELO[gen])</f>
        <v>F</v>
      </c>
      <c r="T891" s="49" t="str">
        <f>_xlfn.XLOOKUP(Tabla20[[#This Row],[cedula]],TMODELO[Numero Documento],TMODELO[Lugar Funciones Codigo])</f>
        <v>01.83.03.04</v>
      </c>
    </row>
    <row r="892" spans="1:20">
      <c r="A892" s="57" t="s">
        <v>3113</v>
      </c>
      <c r="B892" s="57" t="s">
        <v>3145</v>
      </c>
      <c r="C892" s="57" t="s">
        <v>3158</v>
      </c>
      <c r="D892" s="57" t="s">
        <v>2517</v>
      </c>
      <c r="E892" s="57" t="str">
        <f>_xlfn.XLOOKUP(Tabla20[[#This Row],[cedula]],TMODELO[Numero Documento],TMODELO[Empleado])</f>
        <v>RAUL NUÑEZ</v>
      </c>
      <c r="F892" s="57" t="s">
        <v>130</v>
      </c>
      <c r="G892" s="57" t="str">
        <f>_xlfn.XLOOKUP(Tabla20[[#This Row],[cedula]],TMODELO[Numero Documento],TMODELO[Lugar Funciones])</f>
        <v>DIRECCION GENERAL DE MUSEOS</v>
      </c>
      <c r="H892" s="57" t="str">
        <f>_xlfn.XLOOKUP(Tabla20[[#This Row],[cedula]],TCARRERA[CEDULA],TCARRERA[CATEGORIA DEL SERVIDOR],"")</f>
        <v/>
      </c>
      <c r="I892" s="65"/>
      <c r="J892" s="41" t="str">
        <f>IF(Tabla20[[#This Row],[CARRERA]]&lt;&gt;"",Tabla20[[#This Row],[CARRERA]],IF(Tabla20[[#This Row],[Columna1]]&lt;&gt;"",Tabla20[[#This Row],[Columna1]],""))</f>
        <v/>
      </c>
      <c r="K892" s="55" t="str">
        <f>IF(Tabla20[[#This Row],[TIPO]]="Temporales",_xlfn.XLOOKUP(Tabla20[[#This Row],[NOMBRE Y APELLIDO]],TBLFECHAS[NOMBRE Y APELLIDO],TBLFECHAS[DESDE]),"")</f>
        <v/>
      </c>
      <c r="L892" s="55" t="str">
        <f>IF(Tabla20[[#This Row],[TIPO]]="Temporales",_xlfn.XLOOKUP(Tabla20[[#This Row],[NOMBRE Y APELLIDO]],TBLFECHAS[NOMBRE Y APELLIDO],TBLFECHAS[HASTA]),"")</f>
        <v/>
      </c>
      <c r="M892" s="58">
        <v>11000</v>
      </c>
      <c r="N892" s="63">
        <v>0</v>
      </c>
      <c r="O892" s="59">
        <v>334.4</v>
      </c>
      <c r="P892" s="59">
        <v>315.7</v>
      </c>
      <c r="Q892" s="59">
        <f>Tabla20[[#This Row],[sbruto]]-SUM(Tabla20[[#This Row],[ISR]:[AFP]])-Tabla20[[#This Row],[sneto]]</f>
        <v>25</v>
      </c>
      <c r="R892" s="59">
        <v>10324.9</v>
      </c>
      <c r="S892" s="45" t="str">
        <f>_xlfn.XLOOKUP(Tabla20[[#This Row],[cedula]],TMODELO[Numero Documento],TMODELO[gen])</f>
        <v>M</v>
      </c>
      <c r="T892" s="49" t="str">
        <f>_xlfn.XLOOKUP(Tabla20[[#This Row],[cedula]],TMODELO[Numero Documento],TMODELO[Lugar Funciones Codigo])</f>
        <v>01.83.03.04</v>
      </c>
    </row>
    <row r="893" spans="1:20">
      <c r="A893" s="57" t="s">
        <v>3113</v>
      </c>
      <c r="B893" s="57" t="s">
        <v>3145</v>
      </c>
      <c r="C893" s="57" t="s">
        <v>3158</v>
      </c>
      <c r="D893" s="57" t="s">
        <v>2348</v>
      </c>
      <c r="E893" s="57" t="str">
        <f>_xlfn.XLOOKUP(Tabla20[[#This Row],[cedula]],TMODELO[Numero Documento],TMODELO[Empleado])</f>
        <v>BLASINA SANCHEZ</v>
      </c>
      <c r="F893" s="57" t="s">
        <v>8</v>
      </c>
      <c r="G893" s="57" t="str">
        <f>_xlfn.XLOOKUP(Tabla20[[#This Row],[cedula]],TMODELO[Numero Documento],TMODELO[Lugar Funciones])</f>
        <v>DIRECCION GENERAL DE MUSEOS</v>
      </c>
      <c r="H893" s="57" t="str">
        <f>_xlfn.XLOOKUP(Tabla20[[#This Row],[cedula]],TCARRERA[CEDULA],TCARRERA[CATEGORIA DEL SERVIDOR],"")</f>
        <v/>
      </c>
      <c r="I893" s="65"/>
      <c r="J893" s="41" t="str">
        <f>IF(Tabla20[[#This Row],[CARRERA]]&lt;&gt;"",Tabla20[[#This Row],[CARRERA]],IF(Tabla20[[#This Row],[Columna1]]&lt;&gt;"",Tabla20[[#This Row],[Columna1]],""))</f>
        <v/>
      </c>
      <c r="K893" s="55" t="str">
        <f>IF(Tabla20[[#This Row],[TIPO]]="Temporales",_xlfn.XLOOKUP(Tabla20[[#This Row],[NOMBRE Y APELLIDO]],TBLFECHAS[NOMBRE Y APELLIDO],TBLFECHAS[DESDE]),"")</f>
        <v/>
      </c>
      <c r="L893" s="55" t="str">
        <f>IF(Tabla20[[#This Row],[TIPO]]="Temporales",_xlfn.XLOOKUP(Tabla20[[#This Row],[NOMBRE Y APELLIDO]],TBLFECHAS[NOMBRE Y APELLIDO],TBLFECHAS[HASTA]),"")</f>
        <v/>
      </c>
      <c r="M893" s="58">
        <v>11000</v>
      </c>
      <c r="N893" s="63">
        <v>0</v>
      </c>
      <c r="O893" s="59">
        <v>334.4</v>
      </c>
      <c r="P893" s="59">
        <v>315.7</v>
      </c>
      <c r="Q893" s="59">
        <f>Tabla20[[#This Row],[sbruto]]-SUM(Tabla20[[#This Row],[ISR]:[AFP]])-Tabla20[[#This Row],[sneto]]</f>
        <v>25</v>
      </c>
      <c r="R893" s="59">
        <v>10324.9</v>
      </c>
      <c r="S893" s="48" t="str">
        <f>_xlfn.XLOOKUP(Tabla20[[#This Row],[cedula]],TMODELO[Numero Documento],TMODELO[gen])</f>
        <v>F</v>
      </c>
      <c r="T893" s="49" t="str">
        <f>_xlfn.XLOOKUP(Tabla20[[#This Row],[cedula]],TMODELO[Numero Documento],TMODELO[Lugar Funciones Codigo])</f>
        <v>01.83.03.04</v>
      </c>
    </row>
    <row r="894" spans="1:20">
      <c r="A894" s="57" t="s">
        <v>3113</v>
      </c>
      <c r="B894" s="57" t="s">
        <v>3145</v>
      </c>
      <c r="C894" s="57" t="s">
        <v>3158</v>
      </c>
      <c r="D894" s="57" t="s">
        <v>2549</v>
      </c>
      <c r="E894" s="57" t="str">
        <f>_xlfn.XLOOKUP(Tabla20[[#This Row],[cedula]],TMODELO[Numero Documento],TMODELO[Empleado])</f>
        <v>ULISES GUERRERO CARIDAD</v>
      </c>
      <c r="F894" s="57" t="s">
        <v>130</v>
      </c>
      <c r="G894" s="57" t="str">
        <f>_xlfn.XLOOKUP(Tabla20[[#This Row],[cedula]],TMODELO[Numero Documento],TMODELO[Lugar Funciones])</f>
        <v>DIRECCION GENERAL DE MUSEOS</v>
      </c>
      <c r="H894" s="57" t="str">
        <f>_xlfn.XLOOKUP(Tabla20[[#This Row],[cedula]],TCARRERA[CEDULA],TCARRERA[CATEGORIA DEL SERVIDOR],"")</f>
        <v/>
      </c>
      <c r="I894" s="65"/>
      <c r="J894" s="41" t="str">
        <f>IF(Tabla20[[#This Row],[CARRERA]]&lt;&gt;"",Tabla20[[#This Row],[CARRERA]],IF(Tabla20[[#This Row],[Columna1]]&lt;&gt;"",Tabla20[[#This Row],[Columna1]],""))</f>
        <v/>
      </c>
      <c r="K894" s="55" t="str">
        <f>IF(Tabla20[[#This Row],[TIPO]]="Temporales",_xlfn.XLOOKUP(Tabla20[[#This Row],[NOMBRE Y APELLIDO]],TBLFECHAS[NOMBRE Y APELLIDO],TBLFECHAS[DESDE]),"")</f>
        <v/>
      </c>
      <c r="L894" s="55" t="str">
        <f>IF(Tabla20[[#This Row],[TIPO]]="Temporales",_xlfn.XLOOKUP(Tabla20[[#This Row],[NOMBRE Y APELLIDO]],TBLFECHAS[NOMBRE Y APELLIDO],TBLFECHAS[HASTA]),"")</f>
        <v/>
      </c>
      <c r="M894" s="58">
        <v>11000</v>
      </c>
      <c r="N894" s="63">
        <v>0</v>
      </c>
      <c r="O894" s="59">
        <v>334.4</v>
      </c>
      <c r="P894" s="59">
        <v>315.7</v>
      </c>
      <c r="Q894" s="59">
        <f>Tabla20[[#This Row],[sbruto]]-SUM(Tabla20[[#This Row],[ISR]:[AFP]])-Tabla20[[#This Row],[sneto]]</f>
        <v>25</v>
      </c>
      <c r="R894" s="59">
        <v>10324.9</v>
      </c>
      <c r="S894" s="45" t="str">
        <f>_xlfn.XLOOKUP(Tabla20[[#This Row],[cedula]],TMODELO[Numero Documento],TMODELO[gen])</f>
        <v>M</v>
      </c>
      <c r="T894" s="49" t="str">
        <f>_xlfn.XLOOKUP(Tabla20[[#This Row],[cedula]],TMODELO[Numero Documento],TMODELO[Lugar Funciones Codigo])</f>
        <v>01.83.03.04</v>
      </c>
    </row>
    <row r="895" spans="1:20">
      <c r="A895" s="57" t="s">
        <v>3113</v>
      </c>
      <c r="B895" s="57" t="s">
        <v>3145</v>
      </c>
      <c r="C895" s="57" t="s">
        <v>3158</v>
      </c>
      <c r="D895" s="57" t="s">
        <v>2370</v>
      </c>
      <c r="E895" s="57" t="str">
        <f>_xlfn.XLOOKUP(Tabla20[[#This Row],[cedula]],TMODELO[Numero Documento],TMODELO[Empleado])</f>
        <v>DULCE MARIA HILARIO HENRIQUEZ</v>
      </c>
      <c r="F895" s="57" t="s">
        <v>214</v>
      </c>
      <c r="G895" s="57" t="str">
        <f>_xlfn.XLOOKUP(Tabla20[[#This Row],[cedula]],TMODELO[Numero Documento],TMODELO[Lugar Funciones])</f>
        <v>DIRECCION GENERAL DE MUSEOS</v>
      </c>
      <c r="H895" s="57" t="str">
        <f>_xlfn.XLOOKUP(Tabla20[[#This Row],[cedula]],TCARRERA[CEDULA],TCARRERA[CATEGORIA DEL SERVIDOR],"")</f>
        <v/>
      </c>
      <c r="I895" s="65"/>
      <c r="J895" s="41" t="str">
        <f>IF(Tabla20[[#This Row],[CARRERA]]&lt;&gt;"",Tabla20[[#This Row],[CARRERA]],IF(Tabla20[[#This Row],[Columna1]]&lt;&gt;"",Tabla20[[#This Row],[Columna1]],""))</f>
        <v/>
      </c>
      <c r="K895" s="55" t="str">
        <f>IF(Tabla20[[#This Row],[TIPO]]="Temporales",_xlfn.XLOOKUP(Tabla20[[#This Row],[NOMBRE Y APELLIDO]],TBLFECHAS[NOMBRE Y APELLIDO],TBLFECHAS[DESDE]),"")</f>
        <v/>
      </c>
      <c r="L895" s="55" t="str">
        <f>IF(Tabla20[[#This Row],[TIPO]]="Temporales",_xlfn.XLOOKUP(Tabla20[[#This Row],[NOMBRE Y APELLIDO]],TBLFECHAS[NOMBRE Y APELLIDO],TBLFECHAS[HASTA]),"")</f>
        <v/>
      </c>
      <c r="M895" s="58">
        <v>10000</v>
      </c>
      <c r="N895" s="63">
        <v>0</v>
      </c>
      <c r="O895" s="59">
        <v>304</v>
      </c>
      <c r="P895" s="59">
        <v>287</v>
      </c>
      <c r="Q895" s="59">
        <f>Tabla20[[#This Row],[sbruto]]-SUM(Tabla20[[#This Row],[ISR]:[AFP]])-Tabla20[[#This Row],[sneto]]</f>
        <v>7220.6399999999994</v>
      </c>
      <c r="R895" s="59">
        <v>2188.36</v>
      </c>
      <c r="S895" s="45" t="str">
        <f>_xlfn.XLOOKUP(Tabla20[[#This Row],[cedula]],TMODELO[Numero Documento],TMODELO[gen])</f>
        <v>F</v>
      </c>
      <c r="T895" s="49" t="str">
        <f>_xlfn.XLOOKUP(Tabla20[[#This Row],[cedula]],TMODELO[Numero Documento],TMODELO[Lugar Funciones Codigo])</f>
        <v>01.83.03.04</v>
      </c>
    </row>
    <row r="896" spans="1:20">
      <c r="A896" s="57" t="s">
        <v>3113</v>
      </c>
      <c r="B896" s="57" t="s">
        <v>3145</v>
      </c>
      <c r="C896" s="57" t="s">
        <v>3158</v>
      </c>
      <c r="D896" s="57" t="s">
        <v>1496</v>
      </c>
      <c r="E896" s="57" t="str">
        <f>_xlfn.XLOOKUP(Tabla20[[#This Row],[cedula]],TMODELO[Numero Documento],TMODELO[Empleado])</f>
        <v>OSCAR ANTONIO VICIOSO MELO</v>
      </c>
      <c r="F896" s="57" t="s">
        <v>27</v>
      </c>
      <c r="G896" s="57" t="str">
        <f>_xlfn.XLOOKUP(Tabla20[[#This Row],[cedula]],TMODELO[Numero Documento],TMODELO[Lugar Funciones])</f>
        <v>DIRECCION GENERAL DE MUSEOS</v>
      </c>
      <c r="H896" s="57" t="str">
        <f>_xlfn.XLOOKUP(Tabla20[[#This Row],[cedula]],TCARRERA[CEDULA],TCARRERA[CATEGORIA DEL SERVIDOR],"")</f>
        <v>CARRERA ADMINISTRATIVA</v>
      </c>
      <c r="I896" s="65"/>
      <c r="J896" s="41" t="str">
        <f>IF(Tabla20[[#This Row],[CARRERA]]&lt;&gt;"",Tabla20[[#This Row],[CARRERA]],IF(Tabla20[[#This Row],[Columna1]]&lt;&gt;"",Tabla20[[#This Row],[Columna1]],""))</f>
        <v>CARRERA ADMINISTRATIVA</v>
      </c>
      <c r="K896" s="55" t="str">
        <f>IF(Tabla20[[#This Row],[TIPO]]="Temporales",_xlfn.XLOOKUP(Tabla20[[#This Row],[NOMBRE Y APELLIDO]],TBLFECHAS[NOMBRE Y APELLIDO],TBLFECHAS[DESDE]),"")</f>
        <v/>
      </c>
      <c r="L896" s="55" t="str">
        <f>IF(Tabla20[[#This Row],[TIPO]]="Temporales",_xlfn.XLOOKUP(Tabla20[[#This Row],[NOMBRE Y APELLIDO]],TBLFECHAS[NOMBRE Y APELLIDO],TBLFECHAS[HASTA]),"")</f>
        <v/>
      </c>
      <c r="M896" s="58">
        <v>10000</v>
      </c>
      <c r="N896" s="63">
        <v>0</v>
      </c>
      <c r="O896" s="59">
        <v>304</v>
      </c>
      <c r="P896" s="59">
        <v>287</v>
      </c>
      <c r="Q896" s="59">
        <f>Tabla20[[#This Row],[sbruto]]-SUM(Tabla20[[#This Row],[ISR]:[AFP]])-Tabla20[[#This Row],[sneto]]</f>
        <v>75</v>
      </c>
      <c r="R896" s="59">
        <v>9334</v>
      </c>
      <c r="S896" s="45" t="str">
        <f>_xlfn.XLOOKUP(Tabla20[[#This Row],[cedula]],TMODELO[Numero Documento],TMODELO[gen])</f>
        <v>M</v>
      </c>
      <c r="T896" s="49" t="str">
        <f>_xlfn.XLOOKUP(Tabla20[[#This Row],[cedula]],TMODELO[Numero Documento],TMODELO[Lugar Funciones Codigo])</f>
        <v>01.83.03.04</v>
      </c>
    </row>
    <row r="897" spans="1:20">
      <c r="A897" s="57" t="s">
        <v>3113</v>
      </c>
      <c r="B897" s="57" t="s">
        <v>3145</v>
      </c>
      <c r="C897" s="57" t="s">
        <v>3158</v>
      </c>
      <c r="D897" s="57" t="s">
        <v>2511</v>
      </c>
      <c r="E897" s="57" t="str">
        <f>_xlfn.XLOOKUP(Tabla20[[#This Row],[cedula]],TMODELO[Numero Documento],TMODELO[Empleado])</f>
        <v>PURA CONCEPCION ORTEGA</v>
      </c>
      <c r="F897" s="57" t="s">
        <v>214</v>
      </c>
      <c r="G897" s="57" t="str">
        <f>_xlfn.XLOOKUP(Tabla20[[#This Row],[cedula]],TMODELO[Numero Documento],TMODELO[Lugar Funciones])</f>
        <v>DIRECCION GENERAL DE MUSEOS</v>
      </c>
      <c r="H897" s="57" t="str">
        <f>_xlfn.XLOOKUP(Tabla20[[#This Row],[cedula]],TCARRERA[CEDULA],TCARRERA[CATEGORIA DEL SERVIDOR],"")</f>
        <v/>
      </c>
      <c r="I897" s="65"/>
      <c r="J897" s="41" t="str">
        <f>IF(Tabla20[[#This Row],[CARRERA]]&lt;&gt;"",Tabla20[[#This Row],[CARRERA]],IF(Tabla20[[#This Row],[Columna1]]&lt;&gt;"",Tabla20[[#This Row],[Columna1]],""))</f>
        <v/>
      </c>
      <c r="K897" s="55" t="str">
        <f>IF(Tabla20[[#This Row],[TIPO]]="Temporales",_xlfn.XLOOKUP(Tabla20[[#This Row],[NOMBRE Y APELLIDO]],TBLFECHAS[NOMBRE Y APELLIDO],TBLFECHAS[DESDE]),"")</f>
        <v/>
      </c>
      <c r="L897" s="55" t="str">
        <f>IF(Tabla20[[#This Row],[TIPO]]="Temporales",_xlfn.XLOOKUP(Tabla20[[#This Row],[NOMBRE Y APELLIDO]],TBLFECHAS[NOMBRE Y APELLIDO],TBLFECHAS[HASTA]),"")</f>
        <v/>
      </c>
      <c r="M897" s="58">
        <v>10000</v>
      </c>
      <c r="N897" s="63">
        <v>0</v>
      </c>
      <c r="O897" s="59">
        <v>304</v>
      </c>
      <c r="P897" s="59">
        <v>287</v>
      </c>
      <c r="Q897" s="59">
        <f>Tabla20[[#This Row],[sbruto]]-SUM(Tabla20[[#This Row],[ISR]:[AFP]])-Tabla20[[#This Row],[sneto]]</f>
        <v>3352.0200000000004</v>
      </c>
      <c r="R897" s="59">
        <v>6056.98</v>
      </c>
      <c r="S897" s="45" t="str">
        <f>_xlfn.XLOOKUP(Tabla20[[#This Row],[cedula]],TMODELO[Numero Documento],TMODELO[gen])</f>
        <v>F</v>
      </c>
      <c r="T897" s="49" t="str">
        <f>_xlfn.XLOOKUP(Tabla20[[#This Row],[cedula]],TMODELO[Numero Documento],TMODELO[Lugar Funciones Codigo])</f>
        <v>01.83.03.04</v>
      </c>
    </row>
    <row r="898" spans="1:20">
      <c r="A898" s="57" t="s">
        <v>3113</v>
      </c>
      <c r="B898" s="57" t="s">
        <v>3145</v>
      </c>
      <c r="C898" s="57" t="s">
        <v>3158</v>
      </c>
      <c r="D898" s="57" t="s">
        <v>2366</v>
      </c>
      <c r="E898" s="57" t="str">
        <f>_xlfn.XLOOKUP(Tabla20[[#This Row],[cedula]],TMODELO[Numero Documento],TMODELO[Empleado])</f>
        <v>DANIEL SUERO GONZALEZ</v>
      </c>
      <c r="F898" s="57" t="s">
        <v>399</v>
      </c>
      <c r="G898" s="57" t="str">
        <f>_xlfn.XLOOKUP(Tabla20[[#This Row],[cedula]],TMODELO[Numero Documento],TMODELO[Lugar Funciones])</f>
        <v>DIRECCION GENERAL DE MUSEOS</v>
      </c>
      <c r="H898" s="57" t="str">
        <f>_xlfn.XLOOKUP(Tabla20[[#This Row],[cedula]],TCARRERA[CEDULA],TCARRERA[CATEGORIA DEL SERVIDOR],"")</f>
        <v/>
      </c>
      <c r="I898" s="65"/>
      <c r="J898" s="41" t="str">
        <f>IF(Tabla20[[#This Row],[CARRERA]]&lt;&gt;"",Tabla20[[#This Row],[CARRERA]],IF(Tabla20[[#This Row],[Columna1]]&lt;&gt;"",Tabla20[[#This Row],[Columna1]],""))</f>
        <v/>
      </c>
      <c r="K898" s="55" t="str">
        <f>IF(Tabla20[[#This Row],[TIPO]]="Temporales",_xlfn.XLOOKUP(Tabla20[[#This Row],[NOMBRE Y APELLIDO]],TBLFECHAS[NOMBRE Y APELLIDO],TBLFECHAS[DESDE]),"")</f>
        <v/>
      </c>
      <c r="L898" s="55" t="str">
        <f>IF(Tabla20[[#This Row],[TIPO]]="Temporales",_xlfn.XLOOKUP(Tabla20[[#This Row],[NOMBRE Y APELLIDO]],TBLFECHAS[NOMBRE Y APELLIDO],TBLFECHAS[HASTA]),"")</f>
        <v/>
      </c>
      <c r="M898" s="58">
        <v>10000</v>
      </c>
      <c r="N898" s="60">
        <v>0</v>
      </c>
      <c r="O898" s="59">
        <v>304</v>
      </c>
      <c r="P898" s="59">
        <v>287</v>
      </c>
      <c r="Q898" s="59">
        <f>Tabla20[[#This Row],[sbruto]]-SUM(Tabla20[[#This Row],[ISR]:[AFP]])-Tabla20[[#This Row],[sneto]]</f>
        <v>2071.12</v>
      </c>
      <c r="R898" s="59">
        <v>7337.88</v>
      </c>
      <c r="S898" s="46" t="str">
        <f>_xlfn.XLOOKUP(Tabla20[[#This Row],[cedula]],TMODELO[Numero Documento],TMODELO[gen])</f>
        <v>M</v>
      </c>
      <c r="T898" s="49" t="str">
        <f>_xlfn.XLOOKUP(Tabla20[[#This Row],[cedula]],TMODELO[Numero Documento],TMODELO[Lugar Funciones Codigo])</f>
        <v>01.83.03.04</v>
      </c>
    </row>
    <row r="899" spans="1:20">
      <c r="A899" s="57" t="s">
        <v>3113</v>
      </c>
      <c r="B899" s="57" t="s">
        <v>3145</v>
      </c>
      <c r="C899" s="57" t="s">
        <v>3158</v>
      </c>
      <c r="D899" s="57" t="s">
        <v>2504</v>
      </c>
      <c r="E899" s="57" t="str">
        <f>_xlfn.XLOOKUP(Tabla20[[#This Row],[cedula]],TMODELO[Numero Documento],TMODELO[Empleado])</f>
        <v>OLIMPIA MADE TAVERA</v>
      </c>
      <c r="F899" s="57" t="s">
        <v>8</v>
      </c>
      <c r="G899" s="57" t="str">
        <f>_xlfn.XLOOKUP(Tabla20[[#This Row],[cedula]],TMODELO[Numero Documento],TMODELO[Lugar Funciones])</f>
        <v>DIRECCION GENERAL DE MUSEOS</v>
      </c>
      <c r="H899" s="57" t="str">
        <f>_xlfn.XLOOKUP(Tabla20[[#This Row],[cedula]],TCARRERA[CEDULA],TCARRERA[CATEGORIA DEL SERVIDOR],"")</f>
        <v/>
      </c>
      <c r="I899" s="65"/>
      <c r="J899" s="50" t="str">
        <f>IF(Tabla20[[#This Row],[CARRERA]]&lt;&gt;"",Tabla20[[#This Row],[CARRERA]],IF(Tabla20[[#This Row],[Columna1]]&lt;&gt;"",Tabla20[[#This Row],[Columna1]],""))</f>
        <v/>
      </c>
      <c r="K899" s="54" t="str">
        <f>IF(Tabla20[[#This Row],[TIPO]]="Temporales",_xlfn.XLOOKUP(Tabla20[[#This Row],[NOMBRE Y APELLIDO]],TBLFECHAS[NOMBRE Y APELLIDO],TBLFECHAS[DESDE]),"")</f>
        <v/>
      </c>
      <c r="L899" s="54" t="str">
        <f>IF(Tabla20[[#This Row],[TIPO]]="Temporales",_xlfn.XLOOKUP(Tabla20[[#This Row],[NOMBRE Y APELLIDO]],TBLFECHAS[NOMBRE Y APELLIDO],TBLFECHAS[HASTA]),"")</f>
        <v/>
      </c>
      <c r="M899" s="58">
        <v>10000</v>
      </c>
      <c r="N899" s="60">
        <v>0</v>
      </c>
      <c r="O899" s="59">
        <v>304</v>
      </c>
      <c r="P899" s="59">
        <v>287</v>
      </c>
      <c r="Q899" s="59">
        <f>Tabla20[[#This Row],[sbruto]]-SUM(Tabla20[[#This Row],[ISR]:[AFP]])-Tabla20[[#This Row],[sneto]]</f>
        <v>621</v>
      </c>
      <c r="R899" s="59">
        <v>8788</v>
      </c>
      <c r="S899" s="45" t="str">
        <f>_xlfn.XLOOKUP(Tabla20[[#This Row],[cedula]],TMODELO[Numero Documento],TMODELO[gen])</f>
        <v>F</v>
      </c>
      <c r="T899" s="49" t="str">
        <f>_xlfn.XLOOKUP(Tabla20[[#This Row],[cedula]],TMODELO[Numero Documento],TMODELO[Lugar Funciones Codigo])</f>
        <v>01.83.03.04</v>
      </c>
    </row>
    <row r="900" spans="1:20">
      <c r="A900" s="57" t="s">
        <v>3113</v>
      </c>
      <c r="B900" s="57" t="s">
        <v>3145</v>
      </c>
      <c r="C900" s="57" t="s">
        <v>3158</v>
      </c>
      <c r="D900" s="57" t="s">
        <v>2354</v>
      </c>
      <c r="E900" s="57" t="str">
        <f>_xlfn.XLOOKUP(Tabla20[[#This Row],[cedula]],TMODELO[Numero Documento],TMODELO[Empleado])</f>
        <v>CARMEN DE LA CRUZ HIRARDO</v>
      </c>
      <c r="F900" s="57" t="s">
        <v>8</v>
      </c>
      <c r="G900" s="57" t="str">
        <f>_xlfn.XLOOKUP(Tabla20[[#This Row],[cedula]],TMODELO[Numero Documento],TMODELO[Lugar Funciones])</f>
        <v>DIRECCION GENERAL DE MUSEOS</v>
      </c>
      <c r="H900" s="57" t="str">
        <f>_xlfn.XLOOKUP(Tabla20[[#This Row],[cedula]],TCARRERA[CEDULA],TCARRERA[CATEGORIA DEL SERVIDOR],"")</f>
        <v/>
      </c>
      <c r="I900" s="65"/>
      <c r="J900" s="50" t="str">
        <f>IF(Tabla20[[#This Row],[CARRERA]]&lt;&gt;"",Tabla20[[#This Row],[CARRERA]],IF(Tabla20[[#This Row],[Columna1]]&lt;&gt;"",Tabla20[[#This Row],[Columna1]],""))</f>
        <v/>
      </c>
      <c r="K900" s="54" t="str">
        <f>IF(Tabla20[[#This Row],[TIPO]]="Temporales",_xlfn.XLOOKUP(Tabla20[[#This Row],[NOMBRE Y APELLIDO]],TBLFECHAS[NOMBRE Y APELLIDO],TBLFECHAS[DESDE]),"")</f>
        <v/>
      </c>
      <c r="L900" s="54" t="str">
        <f>IF(Tabla20[[#This Row],[TIPO]]="Temporales",_xlfn.XLOOKUP(Tabla20[[#This Row],[NOMBRE Y APELLIDO]],TBLFECHAS[NOMBRE Y APELLIDO],TBLFECHAS[HASTA]),"")</f>
        <v/>
      </c>
      <c r="M900" s="58">
        <v>10000</v>
      </c>
      <c r="N900" s="60">
        <v>0</v>
      </c>
      <c r="O900" s="59">
        <v>304</v>
      </c>
      <c r="P900" s="59">
        <v>287</v>
      </c>
      <c r="Q900" s="59">
        <f>Tabla20[[#This Row],[sbruto]]-SUM(Tabla20[[#This Row],[ISR]:[AFP]])-Tabla20[[#This Row],[sneto]]</f>
        <v>375</v>
      </c>
      <c r="R900" s="59">
        <v>9034</v>
      </c>
      <c r="S900" s="48" t="str">
        <f>_xlfn.XLOOKUP(Tabla20[[#This Row],[cedula]],TMODELO[Numero Documento],TMODELO[gen])</f>
        <v>F</v>
      </c>
      <c r="T900" s="49" t="str">
        <f>_xlfn.XLOOKUP(Tabla20[[#This Row],[cedula]],TMODELO[Numero Documento],TMODELO[Lugar Funciones Codigo])</f>
        <v>01.83.03.04</v>
      </c>
    </row>
    <row r="901" spans="1:20">
      <c r="A901" s="57" t="s">
        <v>3113</v>
      </c>
      <c r="B901" s="57" t="s">
        <v>3145</v>
      </c>
      <c r="C901" s="57" t="s">
        <v>3158</v>
      </c>
      <c r="D901" s="57" t="s">
        <v>2426</v>
      </c>
      <c r="E901" s="57" t="str">
        <f>_xlfn.XLOOKUP(Tabla20[[#This Row],[cedula]],TMODELO[Numero Documento],TMODELO[Empleado])</f>
        <v>JOHNNY ALBERTO RUBIO REYES</v>
      </c>
      <c r="F901" s="57" t="s">
        <v>459</v>
      </c>
      <c r="G901" s="57" t="str">
        <f>_xlfn.XLOOKUP(Tabla20[[#This Row],[cedula]],TMODELO[Numero Documento],TMODELO[Lugar Funciones])</f>
        <v>DIRECCION GENERAL DE MUSEOS</v>
      </c>
      <c r="H901" s="57" t="str">
        <f>_xlfn.XLOOKUP(Tabla20[[#This Row],[cedula]],TCARRERA[CEDULA],TCARRERA[CATEGORIA DEL SERVIDOR],"")</f>
        <v/>
      </c>
      <c r="I901" s="65"/>
      <c r="J901" s="41" t="str">
        <f>IF(Tabla20[[#This Row],[CARRERA]]&lt;&gt;"",Tabla20[[#This Row],[CARRERA]],IF(Tabla20[[#This Row],[Columna1]]&lt;&gt;"",Tabla20[[#This Row],[Columna1]],""))</f>
        <v/>
      </c>
      <c r="K901" s="55" t="str">
        <f>IF(Tabla20[[#This Row],[TIPO]]="Temporales",_xlfn.XLOOKUP(Tabla20[[#This Row],[NOMBRE Y APELLIDO]],TBLFECHAS[NOMBRE Y APELLIDO],TBLFECHAS[DESDE]),"")</f>
        <v/>
      </c>
      <c r="L901" s="55" t="str">
        <f>IF(Tabla20[[#This Row],[TIPO]]="Temporales",_xlfn.XLOOKUP(Tabla20[[#This Row],[NOMBRE Y APELLIDO]],TBLFECHAS[NOMBRE Y APELLIDO],TBLFECHAS[HASTA]),"")</f>
        <v/>
      </c>
      <c r="M901" s="58">
        <v>10000</v>
      </c>
      <c r="N901" s="61">
        <v>0</v>
      </c>
      <c r="O901" s="59">
        <v>304</v>
      </c>
      <c r="P901" s="59">
        <v>287</v>
      </c>
      <c r="Q901" s="59">
        <f>Tabla20[[#This Row],[sbruto]]-SUM(Tabla20[[#This Row],[ISR]:[AFP]])-Tabla20[[#This Row],[sneto]]</f>
        <v>591</v>
      </c>
      <c r="R901" s="59">
        <v>8818</v>
      </c>
      <c r="S901" s="45" t="str">
        <f>_xlfn.XLOOKUP(Tabla20[[#This Row],[cedula]],TMODELO[Numero Documento],TMODELO[gen])</f>
        <v>M</v>
      </c>
      <c r="T901" s="49" t="str">
        <f>_xlfn.XLOOKUP(Tabla20[[#This Row],[cedula]],TMODELO[Numero Documento],TMODELO[Lugar Funciones Codigo])</f>
        <v>01.83.03.04</v>
      </c>
    </row>
    <row r="902" spans="1:20">
      <c r="A902" s="57" t="s">
        <v>3113</v>
      </c>
      <c r="B902" s="57" t="s">
        <v>3145</v>
      </c>
      <c r="C902" s="57" t="s">
        <v>3158</v>
      </c>
      <c r="D902" s="57" t="s">
        <v>2470</v>
      </c>
      <c r="E902" s="57" t="str">
        <f>_xlfn.XLOOKUP(Tabla20[[#This Row],[cedula]],TMODELO[Numero Documento],TMODELO[Empleado])</f>
        <v>LUCIANA ANDREA PAULINO ENCARNACION</v>
      </c>
      <c r="F902" s="57" t="s">
        <v>214</v>
      </c>
      <c r="G902" s="57" t="str">
        <f>_xlfn.XLOOKUP(Tabla20[[#This Row],[cedula]],TMODELO[Numero Documento],TMODELO[Lugar Funciones])</f>
        <v>DIRECCION GENERAL DE MUSEOS</v>
      </c>
      <c r="H902" s="57" t="str">
        <f>_xlfn.XLOOKUP(Tabla20[[#This Row],[cedula]],TCARRERA[CEDULA],TCARRERA[CATEGORIA DEL SERVIDOR],"")</f>
        <v/>
      </c>
      <c r="I902" s="65"/>
      <c r="J902" s="41" t="str">
        <f>IF(Tabla20[[#This Row],[CARRERA]]&lt;&gt;"",Tabla20[[#This Row],[CARRERA]],IF(Tabla20[[#This Row],[Columna1]]&lt;&gt;"",Tabla20[[#This Row],[Columna1]],""))</f>
        <v/>
      </c>
      <c r="K902" s="55" t="str">
        <f>IF(Tabla20[[#This Row],[TIPO]]="Temporales",_xlfn.XLOOKUP(Tabla20[[#This Row],[NOMBRE Y APELLIDO]],TBLFECHAS[NOMBRE Y APELLIDO],TBLFECHAS[DESDE]),"")</f>
        <v/>
      </c>
      <c r="L902" s="55" t="str">
        <f>IF(Tabla20[[#This Row],[TIPO]]="Temporales",_xlfn.XLOOKUP(Tabla20[[#This Row],[NOMBRE Y APELLIDO]],TBLFECHAS[NOMBRE Y APELLIDO],TBLFECHAS[HASTA]),"")</f>
        <v/>
      </c>
      <c r="M902" s="58">
        <v>10000</v>
      </c>
      <c r="N902" s="59">
        <v>0</v>
      </c>
      <c r="O902" s="59">
        <v>304</v>
      </c>
      <c r="P902" s="59">
        <v>287</v>
      </c>
      <c r="Q902" s="59">
        <f>Tabla20[[#This Row],[sbruto]]-SUM(Tabla20[[#This Row],[ISR]:[AFP]])-Tabla20[[#This Row],[sneto]]</f>
        <v>4831.28</v>
      </c>
      <c r="R902" s="59">
        <v>4577.72</v>
      </c>
      <c r="S902" s="45" t="str">
        <f>_xlfn.XLOOKUP(Tabla20[[#This Row],[cedula]],TMODELO[Numero Documento],TMODELO[gen])</f>
        <v>F</v>
      </c>
      <c r="T902" s="49" t="str">
        <f>_xlfn.XLOOKUP(Tabla20[[#This Row],[cedula]],TMODELO[Numero Documento],TMODELO[Lugar Funciones Codigo])</f>
        <v>01.83.03.04</v>
      </c>
    </row>
    <row r="903" spans="1:20">
      <c r="A903" s="57" t="s">
        <v>3113</v>
      </c>
      <c r="B903" s="57" t="s">
        <v>3145</v>
      </c>
      <c r="C903" s="57" t="s">
        <v>3158</v>
      </c>
      <c r="D903" s="57" t="s">
        <v>2342</v>
      </c>
      <c r="E903" s="57" t="str">
        <f>_xlfn.XLOOKUP(Tabla20[[#This Row],[cedula]],TMODELO[Numero Documento],TMODELO[Empleado])</f>
        <v>ARTEMIA AMANCIO</v>
      </c>
      <c r="F903" s="57" t="s">
        <v>8</v>
      </c>
      <c r="G903" s="57" t="str">
        <f>_xlfn.XLOOKUP(Tabla20[[#This Row],[cedula]],TMODELO[Numero Documento],TMODELO[Lugar Funciones])</f>
        <v>DIRECCION GENERAL DE MUSEOS</v>
      </c>
      <c r="H903" s="57" t="str">
        <f>_xlfn.XLOOKUP(Tabla20[[#This Row],[cedula]],TCARRERA[CEDULA],TCARRERA[CATEGORIA DEL SERVIDOR],"")</f>
        <v/>
      </c>
      <c r="I903" s="65"/>
      <c r="J903" s="50" t="str">
        <f>IF(Tabla20[[#This Row],[CARRERA]]&lt;&gt;"",Tabla20[[#This Row],[CARRERA]],IF(Tabla20[[#This Row],[Columna1]]&lt;&gt;"",Tabla20[[#This Row],[Columna1]],""))</f>
        <v/>
      </c>
      <c r="K903" s="54" t="str">
        <f>IF(Tabla20[[#This Row],[TIPO]]="Temporales",_xlfn.XLOOKUP(Tabla20[[#This Row],[NOMBRE Y APELLIDO]],TBLFECHAS[NOMBRE Y APELLIDO],TBLFECHAS[DESDE]),"")</f>
        <v/>
      </c>
      <c r="L903" s="54" t="str">
        <f>IF(Tabla20[[#This Row],[TIPO]]="Temporales",_xlfn.XLOOKUP(Tabla20[[#This Row],[NOMBRE Y APELLIDO]],TBLFECHAS[NOMBRE Y APELLIDO],TBLFECHAS[HASTA]),"")</f>
        <v/>
      </c>
      <c r="M903" s="58">
        <v>10000</v>
      </c>
      <c r="N903" s="60">
        <v>0</v>
      </c>
      <c r="O903" s="59">
        <v>304</v>
      </c>
      <c r="P903" s="59">
        <v>287</v>
      </c>
      <c r="Q903" s="59">
        <f>Tabla20[[#This Row],[sbruto]]-SUM(Tabla20[[#This Row],[ISR]:[AFP]])-Tabla20[[#This Row],[sneto]]</f>
        <v>4275.3100000000004</v>
      </c>
      <c r="R903" s="59">
        <v>5133.6899999999996</v>
      </c>
      <c r="S903" s="45" t="str">
        <f>_xlfn.XLOOKUP(Tabla20[[#This Row],[cedula]],TMODELO[Numero Documento],TMODELO[gen])</f>
        <v>F</v>
      </c>
      <c r="T903" s="49" t="str">
        <f>_xlfn.XLOOKUP(Tabla20[[#This Row],[cedula]],TMODELO[Numero Documento],TMODELO[Lugar Funciones Codigo])</f>
        <v>01.83.03.04</v>
      </c>
    </row>
    <row r="904" spans="1:20">
      <c r="A904" s="57" t="s">
        <v>3113</v>
      </c>
      <c r="B904" s="57" t="s">
        <v>3145</v>
      </c>
      <c r="C904" s="57" t="s">
        <v>3158</v>
      </c>
      <c r="D904" s="57" t="s">
        <v>1462</v>
      </c>
      <c r="E904" s="57" t="str">
        <f>_xlfn.XLOOKUP(Tabla20[[#This Row],[cedula]],TMODELO[Numero Documento],TMODELO[Empleado])</f>
        <v>JULIO CESAR HERRERA</v>
      </c>
      <c r="F904" s="57" t="s">
        <v>27</v>
      </c>
      <c r="G904" s="57" t="str">
        <f>_xlfn.XLOOKUP(Tabla20[[#This Row],[cedula]],TMODELO[Numero Documento],TMODELO[Lugar Funciones])</f>
        <v>DIRECCION GENERAL DE MUSEOS</v>
      </c>
      <c r="H904" s="57" t="str">
        <f>_xlfn.XLOOKUP(Tabla20[[#This Row],[cedula]],TCARRERA[CEDULA],TCARRERA[CATEGORIA DEL SERVIDOR],"")</f>
        <v>CARRERA ADMINISTRATIVA</v>
      </c>
      <c r="I904" s="65"/>
      <c r="J904" s="41" t="str">
        <f>IF(Tabla20[[#This Row],[CARRERA]]&lt;&gt;"",Tabla20[[#This Row],[CARRERA]],IF(Tabla20[[#This Row],[Columna1]]&lt;&gt;"",Tabla20[[#This Row],[Columna1]],""))</f>
        <v>CARRERA ADMINISTRATIVA</v>
      </c>
      <c r="K904" s="55" t="str">
        <f>IF(Tabla20[[#This Row],[TIPO]]="Temporales",_xlfn.XLOOKUP(Tabla20[[#This Row],[NOMBRE Y APELLIDO]],TBLFECHAS[NOMBRE Y APELLIDO],TBLFECHAS[DESDE]),"")</f>
        <v/>
      </c>
      <c r="L904" s="55" t="str">
        <f>IF(Tabla20[[#This Row],[TIPO]]="Temporales",_xlfn.XLOOKUP(Tabla20[[#This Row],[NOMBRE Y APELLIDO]],TBLFECHAS[NOMBRE Y APELLIDO],TBLFECHAS[HASTA]),"")</f>
        <v/>
      </c>
      <c r="M904" s="58">
        <v>10000</v>
      </c>
      <c r="N904" s="63">
        <v>0</v>
      </c>
      <c r="O904" s="59">
        <v>304</v>
      </c>
      <c r="P904" s="59">
        <v>287</v>
      </c>
      <c r="Q904" s="59">
        <f>Tabla20[[#This Row],[sbruto]]-SUM(Tabla20[[#This Row],[ISR]:[AFP]])-Tabla20[[#This Row],[sneto]]</f>
        <v>2784.3</v>
      </c>
      <c r="R904" s="59">
        <v>6624.7</v>
      </c>
      <c r="S904" s="45" t="str">
        <f>_xlfn.XLOOKUP(Tabla20[[#This Row],[cedula]],TMODELO[Numero Documento],TMODELO[gen])</f>
        <v>M</v>
      </c>
      <c r="T904" s="49" t="str">
        <f>_xlfn.XLOOKUP(Tabla20[[#This Row],[cedula]],TMODELO[Numero Documento],TMODELO[Lugar Funciones Codigo])</f>
        <v>01.83.03.04</v>
      </c>
    </row>
    <row r="905" spans="1:20">
      <c r="A905" s="57" t="s">
        <v>3113</v>
      </c>
      <c r="B905" s="57" t="s">
        <v>3145</v>
      </c>
      <c r="C905" s="57" t="s">
        <v>3158</v>
      </c>
      <c r="D905" s="57" t="s">
        <v>2415</v>
      </c>
      <c r="E905" s="57" t="str">
        <f>_xlfn.XLOOKUP(Tabla20[[#This Row],[cedula]],TMODELO[Numero Documento],TMODELO[Empleado])</f>
        <v>JACINTO VASQUEZ ACEVEDO</v>
      </c>
      <c r="F905" s="57" t="s">
        <v>451</v>
      </c>
      <c r="G905" s="57" t="str">
        <f>_xlfn.XLOOKUP(Tabla20[[#This Row],[cedula]],TMODELO[Numero Documento],TMODELO[Lugar Funciones])</f>
        <v>DIRECCION GENERAL DE MUSEOS</v>
      </c>
      <c r="H905" s="57" t="str">
        <f>_xlfn.XLOOKUP(Tabla20[[#This Row],[cedula]],TCARRERA[CEDULA],TCARRERA[CATEGORIA DEL SERVIDOR],"")</f>
        <v/>
      </c>
      <c r="I905" s="65"/>
      <c r="J905" s="50" t="str">
        <f>IF(Tabla20[[#This Row],[CARRERA]]&lt;&gt;"",Tabla20[[#This Row],[CARRERA]],IF(Tabla20[[#This Row],[Columna1]]&lt;&gt;"",Tabla20[[#This Row],[Columna1]],""))</f>
        <v/>
      </c>
      <c r="K905" s="54" t="str">
        <f>IF(Tabla20[[#This Row],[TIPO]]="Temporales",_xlfn.XLOOKUP(Tabla20[[#This Row],[NOMBRE Y APELLIDO]],TBLFECHAS[NOMBRE Y APELLIDO],TBLFECHAS[DESDE]),"")</f>
        <v/>
      </c>
      <c r="L905" s="54" t="str">
        <f>IF(Tabla20[[#This Row],[TIPO]]="Temporales",_xlfn.XLOOKUP(Tabla20[[#This Row],[NOMBRE Y APELLIDO]],TBLFECHAS[NOMBRE Y APELLIDO],TBLFECHAS[HASTA]),"")</f>
        <v/>
      </c>
      <c r="M905" s="58">
        <v>10000</v>
      </c>
      <c r="N905" s="60">
        <v>0</v>
      </c>
      <c r="O905" s="59">
        <v>304</v>
      </c>
      <c r="P905" s="59">
        <v>287</v>
      </c>
      <c r="Q905" s="59">
        <f>Tabla20[[#This Row],[sbruto]]-SUM(Tabla20[[#This Row],[ISR]:[AFP]])-Tabla20[[#This Row],[sneto]]</f>
        <v>575</v>
      </c>
      <c r="R905" s="59">
        <v>8834</v>
      </c>
      <c r="S905" s="45" t="str">
        <f>_xlfn.XLOOKUP(Tabla20[[#This Row],[cedula]],TMODELO[Numero Documento],TMODELO[gen])</f>
        <v>M</v>
      </c>
      <c r="T905" s="49" t="str">
        <f>_xlfn.XLOOKUP(Tabla20[[#This Row],[cedula]],TMODELO[Numero Documento],TMODELO[Lugar Funciones Codigo])</f>
        <v>01.83.03.04</v>
      </c>
    </row>
    <row r="906" spans="1:20">
      <c r="A906" s="57" t="s">
        <v>3113</v>
      </c>
      <c r="B906" s="57" t="s">
        <v>3145</v>
      </c>
      <c r="C906" s="57" t="s">
        <v>3158</v>
      </c>
      <c r="D906" s="57" t="s">
        <v>1516</v>
      </c>
      <c r="E906" s="57" t="str">
        <f>_xlfn.XLOOKUP(Tabla20[[#This Row],[cedula]],TMODELO[Numero Documento],TMODELO[Empleado])</f>
        <v>TEODORO MOREL DE LA ROSA</v>
      </c>
      <c r="F906" s="57" t="s">
        <v>399</v>
      </c>
      <c r="G906" s="57" t="str">
        <f>_xlfn.XLOOKUP(Tabla20[[#This Row],[cedula]],TMODELO[Numero Documento],TMODELO[Lugar Funciones])</f>
        <v>DIRECCION GENERAL DE MUSEOS</v>
      </c>
      <c r="H906" s="57" t="str">
        <f>_xlfn.XLOOKUP(Tabla20[[#This Row],[cedula]],TCARRERA[CEDULA],TCARRERA[CATEGORIA DEL SERVIDOR],"")</f>
        <v>CARRERA ADMINISTRATIVA</v>
      </c>
      <c r="I906" s="65"/>
      <c r="J906" s="50" t="str">
        <f>IF(Tabla20[[#This Row],[CARRERA]]&lt;&gt;"",Tabla20[[#This Row],[CARRERA]],IF(Tabla20[[#This Row],[Columna1]]&lt;&gt;"",Tabla20[[#This Row],[Columna1]],""))</f>
        <v>CARRERA ADMINISTRATIVA</v>
      </c>
      <c r="K906" s="54" t="str">
        <f>IF(Tabla20[[#This Row],[TIPO]]="Temporales",_xlfn.XLOOKUP(Tabla20[[#This Row],[NOMBRE Y APELLIDO]],TBLFECHAS[NOMBRE Y APELLIDO],TBLFECHAS[DESDE]),"")</f>
        <v/>
      </c>
      <c r="L906" s="54" t="str">
        <f>IF(Tabla20[[#This Row],[TIPO]]="Temporales",_xlfn.XLOOKUP(Tabla20[[#This Row],[NOMBRE Y APELLIDO]],TBLFECHAS[NOMBRE Y APELLIDO],TBLFECHAS[HASTA]),"")</f>
        <v/>
      </c>
      <c r="M906" s="58">
        <v>10000</v>
      </c>
      <c r="N906" s="60">
        <v>0</v>
      </c>
      <c r="O906" s="59">
        <v>304</v>
      </c>
      <c r="P906" s="59">
        <v>287</v>
      </c>
      <c r="Q906" s="59">
        <f>Tabla20[[#This Row],[sbruto]]-SUM(Tabla20[[#This Row],[ISR]:[AFP]])-Tabla20[[#This Row],[sneto]]</f>
        <v>1475.12</v>
      </c>
      <c r="R906" s="59">
        <v>7933.88</v>
      </c>
      <c r="S906" s="45" t="str">
        <f>_xlfn.XLOOKUP(Tabla20[[#This Row],[cedula]],TMODELO[Numero Documento],TMODELO[gen])</f>
        <v>M</v>
      </c>
      <c r="T906" s="49" t="str">
        <f>_xlfn.XLOOKUP(Tabla20[[#This Row],[cedula]],TMODELO[Numero Documento],TMODELO[Lugar Funciones Codigo])</f>
        <v>01.83.03.04</v>
      </c>
    </row>
    <row r="907" spans="1:20">
      <c r="A907" s="57" t="s">
        <v>3113</v>
      </c>
      <c r="B907" s="57" t="s">
        <v>3145</v>
      </c>
      <c r="C907" s="57" t="s">
        <v>3158</v>
      </c>
      <c r="D907" s="57" t="s">
        <v>2537</v>
      </c>
      <c r="E907" s="57" t="str">
        <f>_xlfn.XLOOKUP(Tabla20[[#This Row],[cedula]],TMODELO[Numero Documento],TMODELO[Empleado])</f>
        <v>SELLINNE MERCEDES GARCIA</v>
      </c>
      <c r="F907" s="57" t="s">
        <v>130</v>
      </c>
      <c r="G907" s="57" t="str">
        <f>_xlfn.XLOOKUP(Tabla20[[#This Row],[cedula]],TMODELO[Numero Documento],TMODELO[Lugar Funciones])</f>
        <v>DIRECCION GENERAL DE MUSEOS</v>
      </c>
      <c r="H907" s="57" t="str">
        <f>_xlfn.XLOOKUP(Tabla20[[#This Row],[cedula]],TCARRERA[CEDULA],TCARRERA[CATEGORIA DEL SERVIDOR],"")</f>
        <v/>
      </c>
      <c r="I907" s="65"/>
      <c r="J907" s="50" t="str">
        <f>IF(Tabla20[[#This Row],[CARRERA]]&lt;&gt;"",Tabla20[[#This Row],[CARRERA]],IF(Tabla20[[#This Row],[Columna1]]&lt;&gt;"",Tabla20[[#This Row],[Columna1]],""))</f>
        <v/>
      </c>
      <c r="K907" s="54" t="str">
        <f>IF(Tabla20[[#This Row],[TIPO]]="Temporales",_xlfn.XLOOKUP(Tabla20[[#This Row],[NOMBRE Y APELLIDO]],TBLFECHAS[NOMBRE Y APELLIDO],TBLFECHAS[DESDE]),"")</f>
        <v/>
      </c>
      <c r="L907" s="54" t="str">
        <f>IF(Tabla20[[#This Row],[TIPO]]="Temporales",_xlfn.XLOOKUP(Tabla20[[#This Row],[NOMBRE Y APELLIDO]],TBLFECHAS[NOMBRE Y APELLIDO],TBLFECHAS[HASTA]),"")</f>
        <v/>
      </c>
      <c r="M907" s="58">
        <v>10000</v>
      </c>
      <c r="N907" s="59">
        <v>0</v>
      </c>
      <c r="O907" s="59">
        <v>304</v>
      </c>
      <c r="P907" s="59">
        <v>287</v>
      </c>
      <c r="Q907" s="59">
        <f>Tabla20[[#This Row],[sbruto]]-SUM(Tabla20[[#This Row],[ISR]:[AFP]])-Tabla20[[#This Row],[sneto]]</f>
        <v>75</v>
      </c>
      <c r="R907" s="59">
        <v>9334</v>
      </c>
      <c r="S907" s="45" t="str">
        <f>_xlfn.XLOOKUP(Tabla20[[#This Row],[cedula]],TMODELO[Numero Documento],TMODELO[gen])</f>
        <v>F</v>
      </c>
      <c r="T907" s="49" t="str">
        <f>_xlfn.XLOOKUP(Tabla20[[#This Row],[cedula]],TMODELO[Numero Documento],TMODELO[Lugar Funciones Codigo])</f>
        <v>01.83.03.04</v>
      </c>
    </row>
    <row r="908" spans="1:20">
      <c r="A908" s="57" t="s">
        <v>3113</v>
      </c>
      <c r="B908" s="57" t="s">
        <v>3145</v>
      </c>
      <c r="C908" s="57" t="s">
        <v>3158</v>
      </c>
      <c r="D908" s="57" t="s">
        <v>2416</v>
      </c>
      <c r="E908" s="57" t="str">
        <f>_xlfn.XLOOKUP(Tabla20[[#This Row],[cedula]],TMODELO[Numero Documento],TMODELO[Empleado])</f>
        <v>JACQUELINE DE LOS A JOSE</v>
      </c>
      <c r="F908" s="57" t="s">
        <v>8</v>
      </c>
      <c r="G908" s="57" t="str">
        <f>_xlfn.XLOOKUP(Tabla20[[#This Row],[cedula]],TMODELO[Numero Documento],TMODELO[Lugar Funciones])</f>
        <v>DIRECCION GENERAL DE MUSEOS</v>
      </c>
      <c r="H908" s="57" t="str">
        <f>_xlfn.XLOOKUP(Tabla20[[#This Row],[cedula]],TCARRERA[CEDULA],TCARRERA[CATEGORIA DEL SERVIDOR],"")</f>
        <v/>
      </c>
      <c r="I908" s="65"/>
      <c r="J908" s="41" t="str">
        <f>IF(Tabla20[[#This Row],[CARRERA]]&lt;&gt;"",Tabla20[[#This Row],[CARRERA]],IF(Tabla20[[#This Row],[Columna1]]&lt;&gt;"",Tabla20[[#This Row],[Columna1]],""))</f>
        <v/>
      </c>
      <c r="K908" s="55" t="str">
        <f>IF(Tabla20[[#This Row],[TIPO]]="Temporales",_xlfn.XLOOKUP(Tabla20[[#This Row],[NOMBRE Y APELLIDO]],TBLFECHAS[NOMBRE Y APELLIDO],TBLFECHAS[DESDE]),"")</f>
        <v/>
      </c>
      <c r="L908" s="55" t="str">
        <f>IF(Tabla20[[#This Row],[TIPO]]="Temporales",_xlfn.XLOOKUP(Tabla20[[#This Row],[NOMBRE Y APELLIDO]],TBLFECHAS[NOMBRE Y APELLIDO],TBLFECHAS[HASTA]),"")</f>
        <v/>
      </c>
      <c r="M908" s="58">
        <v>10000</v>
      </c>
      <c r="N908" s="63">
        <v>0</v>
      </c>
      <c r="O908" s="59">
        <v>304</v>
      </c>
      <c r="P908" s="59">
        <v>287</v>
      </c>
      <c r="Q908" s="59">
        <f>Tabla20[[#This Row],[sbruto]]-SUM(Tabla20[[#This Row],[ISR]:[AFP]])-Tabla20[[#This Row],[sneto]]</f>
        <v>7518.09</v>
      </c>
      <c r="R908" s="59">
        <v>1890.91</v>
      </c>
      <c r="S908" s="45" t="str">
        <f>_xlfn.XLOOKUP(Tabla20[[#This Row],[cedula]],TMODELO[Numero Documento],TMODELO[gen])</f>
        <v>F</v>
      </c>
      <c r="T908" s="49" t="str">
        <f>_xlfn.XLOOKUP(Tabla20[[#This Row],[cedula]],TMODELO[Numero Documento],TMODELO[Lugar Funciones Codigo])</f>
        <v>01.83.03.04</v>
      </c>
    </row>
    <row r="909" spans="1:20">
      <c r="A909" s="57" t="s">
        <v>3113</v>
      </c>
      <c r="B909" s="57" t="s">
        <v>3145</v>
      </c>
      <c r="C909" s="57" t="s">
        <v>3158</v>
      </c>
      <c r="D909" s="57" t="s">
        <v>2449</v>
      </c>
      <c r="E909" s="57" t="str">
        <f>_xlfn.XLOOKUP(Tabla20[[#This Row],[cedula]],TMODELO[Numero Documento],TMODELO[Empleado])</f>
        <v>JUAN BAUTISTA MATEO</v>
      </c>
      <c r="F909" s="57" t="s">
        <v>214</v>
      </c>
      <c r="G909" s="57" t="str">
        <f>_xlfn.XLOOKUP(Tabla20[[#This Row],[cedula]],TMODELO[Numero Documento],TMODELO[Lugar Funciones])</f>
        <v>DIRECCION GENERAL DE MUSEOS</v>
      </c>
      <c r="H909" s="57" t="str">
        <f>_xlfn.XLOOKUP(Tabla20[[#This Row],[cedula]],TCARRERA[CEDULA],TCARRERA[CATEGORIA DEL SERVIDOR],"")</f>
        <v/>
      </c>
      <c r="I909" s="65"/>
      <c r="J909" s="41" t="str">
        <f>IF(Tabla20[[#This Row],[CARRERA]]&lt;&gt;"",Tabla20[[#This Row],[CARRERA]],IF(Tabla20[[#This Row],[Columna1]]&lt;&gt;"",Tabla20[[#This Row],[Columna1]],""))</f>
        <v/>
      </c>
      <c r="K909" s="55" t="str">
        <f>IF(Tabla20[[#This Row],[TIPO]]="Temporales",_xlfn.XLOOKUP(Tabla20[[#This Row],[NOMBRE Y APELLIDO]],TBLFECHAS[NOMBRE Y APELLIDO],TBLFECHAS[DESDE]),"")</f>
        <v/>
      </c>
      <c r="L909" s="55" t="str">
        <f>IF(Tabla20[[#This Row],[TIPO]]="Temporales",_xlfn.XLOOKUP(Tabla20[[#This Row],[NOMBRE Y APELLIDO]],TBLFECHAS[NOMBRE Y APELLIDO],TBLFECHAS[HASTA]),"")</f>
        <v/>
      </c>
      <c r="M909" s="58">
        <v>10000</v>
      </c>
      <c r="N909" s="60">
        <v>0</v>
      </c>
      <c r="O909" s="59">
        <v>304</v>
      </c>
      <c r="P909" s="59">
        <v>287</v>
      </c>
      <c r="Q909" s="59">
        <f>Tabla20[[#This Row],[sbruto]]-SUM(Tabla20[[#This Row],[ISR]:[AFP]])-Tabla20[[#This Row],[sneto]]</f>
        <v>6012.67</v>
      </c>
      <c r="R909" s="59">
        <v>3396.33</v>
      </c>
      <c r="S909" s="49" t="str">
        <f>_xlfn.XLOOKUP(Tabla20[[#This Row],[cedula]],TMODELO[Numero Documento],TMODELO[gen])</f>
        <v>M</v>
      </c>
      <c r="T909" s="49" t="str">
        <f>_xlfn.XLOOKUP(Tabla20[[#This Row],[cedula]],TMODELO[Numero Documento],TMODELO[Lugar Funciones Codigo])</f>
        <v>01.83.03.04</v>
      </c>
    </row>
    <row r="910" spans="1:20">
      <c r="A910" s="57" t="s">
        <v>3113</v>
      </c>
      <c r="B910" s="57" t="s">
        <v>3145</v>
      </c>
      <c r="C910" s="57" t="s">
        <v>3158</v>
      </c>
      <c r="D910" s="57" t="s">
        <v>1426</v>
      </c>
      <c r="E910" s="57" t="str">
        <f>_xlfn.XLOOKUP(Tabla20[[#This Row],[cedula]],TMODELO[Numero Documento],TMODELO[Empleado])</f>
        <v>CARMEN GIL DE LA CRUZ</v>
      </c>
      <c r="F910" s="57" t="s">
        <v>214</v>
      </c>
      <c r="G910" s="57" t="str">
        <f>_xlfn.XLOOKUP(Tabla20[[#This Row],[cedula]],TMODELO[Numero Documento],TMODELO[Lugar Funciones])</f>
        <v>DIRECCION GENERAL DE MUSEOS</v>
      </c>
      <c r="H910" s="57" t="str">
        <f>_xlfn.XLOOKUP(Tabla20[[#This Row],[cedula]],TCARRERA[CEDULA],TCARRERA[CATEGORIA DEL SERVIDOR],"")</f>
        <v>CARRERA ADMINISTRATIVA</v>
      </c>
      <c r="I910" s="65"/>
      <c r="J910" s="50" t="str">
        <f>IF(Tabla20[[#This Row],[CARRERA]]&lt;&gt;"",Tabla20[[#This Row],[CARRERA]],IF(Tabla20[[#This Row],[Columna1]]&lt;&gt;"",Tabla20[[#This Row],[Columna1]],""))</f>
        <v>CARRERA ADMINISTRATIVA</v>
      </c>
      <c r="K910" s="54" t="str">
        <f>IF(Tabla20[[#This Row],[TIPO]]="Temporales",_xlfn.XLOOKUP(Tabla20[[#This Row],[NOMBRE Y APELLIDO]],TBLFECHAS[NOMBRE Y APELLIDO],TBLFECHAS[DESDE]),"")</f>
        <v/>
      </c>
      <c r="L910" s="54" t="str">
        <f>IF(Tabla20[[#This Row],[TIPO]]="Temporales",_xlfn.XLOOKUP(Tabla20[[#This Row],[NOMBRE Y APELLIDO]],TBLFECHAS[NOMBRE Y APELLIDO],TBLFECHAS[HASTA]),"")</f>
        <v/>
      </c>
      <c r="M910" s="58">
        <v>10000</v>
      </c>
      <c r="N910" s="60">
        <v>0</v>
      </c>
      <c r="O910" s="59">
        <v>304</v>
      </c>
      <c r="P910" s="59">
        <v>287</v>
      </c>
      <c r="Q910" s="59">
        <f>Tabla20[[#This Row],[sbruto]]-SUM(Tabla20[[#This Row],[ISR]:[AFP]])-Tabla20[[#This Row],[sneto]]</f>
        <v>2734.3500000000004</v>
      </c>
      <c r="R910" s="59">
        <v>6674.65</v>
      </c>
      <c r="S910" s="45" t="str">
        <f>_xlfn.XLOOKUP(Tabla20[[#This Row],[cedula]],TMODELO[Numero Documento],TMODELO[gen])</f>
        <v>F</v>
      </c>
      <c r="T910" s="49" t="str">
        <f>_xlfn.XLOOKUP(Tabla20[[#This Row],[cedula]],TMODELO[Numero Documento],TMODELO[Lugar Funciones Codigo])</f>
        <v>01.83.03.04</v>
      </c>
    </row>
    <row r="911" spans="1:20">
      <c r="A911" s="57" t="s">
        <v>3113</v>
      </c>
      <c r="B911" s="57" t="s">
        <v>3145</v>
      </c>
      <c r="C911" s="57" t="s">
        <v>3158</v>
      </c>
      <c r="D911" s="57" t="s">
        <v>2365</v>
      </c>
      <c r="E911" s="57" t="str">
        <f>_xlfn.XLOOKUP(Tabla20[[#This Row],[cedula]],TMODELO[Numero Documento],TMODELO[Empleado])</f>
        <v>DANIEL ENCARNACION TAVERAS</v>
      </c>
      <c r="F911" s="57" t="s">
        <v>27</v>
      </c>
      <c r="G911" s="57" t="str">
        <f>_xlfn.XLOOKUP(Tabla20[[#This Row],[cedula]],TMODELO[Numero Documento],TMODELO[Lugar Funciones])</f>
        <v>DIRECCION GENERAL DE MUSEOS</v>
      </c>
      <c r="H911" s="57" t="str">
        <f>_xlfn.XLOOKUP(Tabla20[[#This Row],[cedula]],TCARRERA[CEDULA],TCARRERA[CATEGORIA DEL SERVIDOR],"")</f>
        <v/>
      </c>
      <c r="I911" s="65"/>
      <c r="J911" s="50" t="str">
        <f>IF(Tabla20[[#This Row],[CARRERA]]&lt;&gt;"",Tabla20[[#This Row],[CARRERA]],IF(Tabla20[[#This Row],[Columna1]]&lt;&gt;"",Tabla20[[#This Row],[Columna1]],""))</f>
        <v/>
      </c>
      <c r="K911" s="54" t="str">
        <f>IF(Tabla20[[#This Row],[TIPO]]="Temporales",_xlfn.XLOOKUP(Tabla20[[#This Row],[NOMBRE Y APELLIDO]],TBLFECHAS[NOMBRE Y APELLIDO],TBLFECHAS[DESDE]),"")</f>
        <v/>
      </c>
      <c r="L911" s="54" t="str">
        <f>IF(Tabla20[[#This Row],[TIPO]]="Temporales",_xlfn.XLOOKUP(Tabla20[[#This Row],[NOMBRE Y APELLIDO]],TBLFECHAS[NOMBRE Y APELLIDO],TBLFECHAS[HASTA]),"")</f>
        <v/>
      </c>
      <c r="M911" s="58">
        <v>10000</v>
      </c>
      <c r="N911" s="60">
        <v>0</v>
      </c>
      <c r="O911" s="59">
        <v>304</v>
      </c>
      <c r="P911" s="59">
        <v>287</v>
      </c>
      <c r="Q911" s="59">
        <f>Tabla20[[#This Row],[sbruto]]-SUM(Tabla20[[#This Row],[ISR]:[AFP]])-Tabla20[[#This Row],[sneto]]</f>
        <v>375</v>
      </c>
      <c r="R911" s="59">
        <v>9034</v>
      </c>
      <c r="S911" s="48" t="str">
        <f>_xlfn.XLOOKUP(Tabla20[[#This Row],[cedula]],TMODELO[Numero Documento],TMODELO[gen])</f>
        <v>M</v>
      </c>
      <c r="T911" s="49" t="str">
        <f>_xlfn.XLOOKUP(Tabla20[[#This Row],[cedula]],TMODELO[Numero Documento],TMODELO[Lugar Funciones Codigo])</f>
        <v>01.83.03.04</v>
      </c>
    </row>
    <row r="912" spans="1:20">
      <c r="A912" s="57" t="s">
        <v>3113</v>
      </c>
      <c r="B912" s="57" t="s">
        <v>3145</v>
      </c>
      <c r="C912" s="57" t="s">
        <v>3158</v>
      </c>
      <c r="D912" s="57" t="s">
        <v>2483</v>
      </c>
      <c r="E912" s="57" t="str">
        <f>_xlfn.XLOOKUP(Tabla20[[#This Row],[cedula]],TMODELO[Numero Documento],TMODELO[Empleado])</f>
        <v>MARIA FERMINA PEREZ BATISTA</v>
      </c>
      <c r="F912" s="57" t="s">
        <v>514</v>
      </c>
      <c r="G912" s="57" t="str">
        <f>_xlfn.XLOOKUP(Tabla20[[#This Row],[cedula]],TMODELO[Numero Documento],TMODELO[Lugar Funciones])</f>
        <v>DIRECCION GENERAL DE MUSEOS</v>
      </c>
      <c r="H912" s="57" t="str">
        <f>_xlfn.XLOOKUP(Tabla20[[#This Row],[cedula]],TCARRERA[CEDULA],TCARRERA[CATEGORIA DEL SERVIDOR],"")</f>
        <v/>
      </c>
      <c r="I912" s="65"/>
      <c r="J912" s="50" t="str">
        <f>IF(Tabla20[[#This Row],[CARRERA]]&lt;&gt;"",Tabla20[[#This Row],[CARRERA]],IF(Tabla20[[#This Row],[Columna1]]&lt;&gt;"",Tabla20[[#This Row],[Columna1]],""))</f>
        <v/>
      </c>
      <c r="K912" s="54" t="str">
        <f>IF(Tabla20[[#This Row],[TIPO]]="Temporales",_xlfn.XLOOKUP(Tabla20[[#This Row],[NOMBRE Y APELLIDO]],TBLFECHAS[NOMBRE Y APELLIDO],TBLFECHAS[DESDE]),"")</f>
        <v/>
      </c>
      <c r="L912" s="54" t="str">
        <f>IF(Tabla20[[#This Row],[TIPO]]="Temporales",_xlfn.XLOOKUP(Tabla20[[#This Row],[NOMBRE Y APELLIDO]],TBLFECHAS[NOMBRE Y APELLIDO],TBLFECHAS[HASTA]),"")</f>
        <v/>
      </c>
      <c r="M912" s="58">
        <v>10000</v>
      </c>
      <c r="N912" s="60">
        <v>0</v>
      </c>
      <c r="O912" s="59">
        <v>304</v>
      </c>
      <c r="P912" s="59">
        <v>287</v>
      </c>
      <c r="Q912" s="59">
        <f>Tabla20[[#This Row],[sbruto]]-SUM(Tabla20[[#This Row],[ISR]:[AFP]])-Tabla20[[#This Row],[sneto]]</f>
        <v>7475.18</v>
      </c>
      <c r="R912" s="59">
        <v>1933.82</v>
      </c>
      <c r="S912" s="45" t="str">
        <f>_xlfn.XLOOKUP(Tabla20[[#This Row],[cedula]],TMODELO[Numero Documento],TMODELO[gen])</f>
        <v>F</v>
      </c>
      <c r="T912" s="49" t="str">
        <f>_xlfn.XLOOKUP(Tabla20[[#This Row],[cedula]],TMODELO[Numero Documento],TMODELO[Lugar Funciones Codigo])</f>
        <v>01.83.03.04</v>
      </c>
    </row>
    <row r="913" spans="1:20">
      <c r="A913" s="57" t="s">
        <v>3113</v>
      </c>
      <c r="B913" s="57" t="s">
        <v>3145</v>
      </c>
      <c r="C913" s="57" t="s">
        <v>3158</v>
      </c>
      <c r="D913" s="57" t="s">
        <v>2466</v>
      </c>
      <c r="E913" s="57" t="str">
        <f>_xlfn.XLOOKUP(Tabla20[[#This Row],[cedula]],TMODELO[Numero Documento],TMODELO[Empleado])</f>
        <v>LILLIAN NOENI MARTINEZ URDANETA</v>
      </c>
      <c r="F913" s="57" t="s">
        <v>214</v>
      </c>
      <c r="G913" s="57" t="str">
        <f>_xlfn.XLOOKUP(Tabla20[[#This Row],[cedula]],TMODELO[Numero Documento],TMODELO[Lugar Funciones])</f>
        <v>DIRECCION GENERAL DE MUSEOS</v>
      </c>
      <c r="H913" s="57" t="str">
        <f>_xlfn.XLOOKUP(Tabla20[[#This Row],[cedula]],TCARRERA[CEDULA],TCARRERA[CATEGORIA DEL SERVIDOR],"")</f>
        <v/>
      </c>
      <c r="I913" s="65"/>
      <c r="J913" s="50" t="str">
        <f>IF(Tabla20[[#This Row],[CARRERA]]&lt;&gt;"",Tabla20[[#This Row],[CARRERA]],IF(Tabla20[[#This Row],[Columna1]]&lt;&gt;"",Tabla20[[#This Row],[Columna1]],""))</f>
        <v/>
      </c>
      <c r="K913" s="54" t="str">
        <f>IF(Tabla20[[#This Row],[TIPO]]="Temporales",_xlfn.XLOOKUP(Tabla20[[#This Row],[NOMBRE Y APELLIDO]],TBLFECHAS[NOMBRE Y APELLIDO],TBLFECHAS[DESDE]),"")</f>
        <v/>
      </c>
      <c r="L913" s="54" t="str">
        <f>IF(Tabla20[[#This Row],[TIPO]]="Temporales",_xlfn.XLOOKUP(Tabla20[[#This Row],[NOMBRE Y APELLIDO]],TBLFECHAS[NOMBRE Y APELLIDO],TBLFECHAS[HASTA]),"")</f>
        <v/>
      </c>
      <c r="M913" s="58">
        <v>10000</v>
      </c>
      <c r="N913" s="60">
        <v>0</v>
      </c>
      <c r="O913" s="59">
        <v>304</v>
      </c>
      <c r="P913" s="59">
        <v>287</v>
      </c>
      <c r="Q913" s="59">
        <f>Tabla20[[#This Row],[sbruto]]-SUM(Tabla20[[#This Row],[ISR]:[AFP]])-Tabla20[[#This Row],[sneto]]</f>
        <v>2669.5299999999997</v>
      </c>
      <c r="R913" s="59">
        <v>6739.47</v>
      </c>
      <c r="S913" s="45" t="str">
        <f>_xlfn.XLOOKUP(Tabla20[[#This Row],[cedula]],TMODELO[Numero Documento],TMODELO[gen])</f>
        <v>F</v>
      </c>
      <c r="T913" s="49" t="str">
        <f>_xlfn.XLOOKUP(Tabla20[[#This Row],[cedula]],TMODELO[Numero Documento],TMODELO[Lugar Funciones Codigo])</f>
        <v>01.83.03.04</v>
      </c>
    </row>
    <row r="914" spans="1:20">
      <c r="A914" s="57" t="s">
        <v>3113</v>
      </c>
      <c r="B914" s="57" t="s">
        <v>3145</v>
      </c>
      <c r="C914" s="57" t="s">
        <v>3158</v>
      </c>
      <c r="D914" s="57" t="s">
        <v>1509</v>
      </c>
      <c r="E914" s="57" t="str">
        <f>_xlfn.XLOOKUP(Tabla20[[#This Row],[cedula]],TMODELO[Numero Documento],TMODELO[Empleado])</f>
        <v>SAN MARTIN SANTOS RIVERA</v>
      </c>
      <c r="F914" s="57" t="s">
        <v>399</v>
      </c>
      <c r="G914" s="57" t="str">
        <f>_xlfn.XLOOKUP(Tabla20[[#This Row],[cedula]],TMODELO[Numero Documento],TMODELO[Lugar Funciones])</f>
        <v>DIRECCION GENERAL DE MUSEOS</v>
      </c>
      <c r="H914" s="57" t="str">
        <f>_xlfn.XLOOKUP(Tabla20[[#This Row],[cedula]],TCARRERA[CEDULA],TCARRERA[CATEGORIA DEL SERVIDOR],"")</f>
        <v>CARRERA ADMINISTRATIVA</v>
      </c>
      <c r="I914" s="65"/>
      <c r="J914" s="41" t="str">
        <f>IF(Tabla20[[#This Row],[CARRERA]]&lt;&gt;"",Tabla20[[#This Row],[CARRERA]],IF(Tabla20[[#This Row],[Columna1]]&lt;&gt;"",Tabla20[[#This Row],[Columna1]],""))</f>
        <v>CARRERA ADMINISTRATIVA</v>
      </c>
      <c r="K914" s="55" t="str">
        <f>IF(Tabla20[[#This Row],[TIPO]]="Temporales",_xlfn.XLOOKUP(Tabla20[[#This Row],[NOMBRE Y APELLIDO]],TBLFECHAS[NOMBRE Y APELLIDO],TBLFECHAS[DESDE]),"")</f>
        <v/>
      </c>
      <c r="L914" s="55" t="str">
        <f>IF(Tabla20[[#This Row],[TIPO]]="Temporales",_xlfn.XLOOKUP(Tabla20[[#This Row],[NOMBRE Y APELLIDO]],TBLFECHAS[NOMBRE Y APELLIDO],TBLFECHAS[HASTA]),"")</f>
        <v/>
      </c>
      <c r="M914" s="58">
        <v>10000</v>
      </c>
      <c r="N914" s="61">
        <v>0</v>
      </c>
      <c r="O914" s="59">
        <v>304</v>
      </c>
      <c r="P914" s="59">
        <v>287</v>
      </c>
      <c r="Q914" s="59">
        <f>Tabla20[[#This Row],[sbruto]]-SUM(Tabla20[[#This Row],[ISR]:[AFP]])-Tabla20[[#This Row],[sneto]]</f>
        <v>1425.12</v>
      </c>
      <c r="R914" s="59">
        <v>7983.88</v>
      </c>
      <c r="S914" s="49" t="str">
        <f>_xlfn.XLOOKUP(Tabla20[[#This Row],[cedula]],TMODELO[Numero Documento],TMODELO[gen])</f>
        <v>M</v>
      </c>
      <c r="T914" s="49" t="str">
        <f>_xlfn.XLOOKUP(Tabla20[[#This Row],[cedula]],TMODELO[Numero Documento],TMODELO[Lugar Funciones Codigo])</f>
        <v>01.83.03.04</v>
      </c>
    </row>
    <row r="915" spans="1:20">
      <c r="A915" s="57" t="s">
        <v>3113</v>
      </c>
      <c r="B915" s="57" t="s">
        <v>3145</v>
      </c>
      <c r="C915" s="57" t="s">
        <v>3158</v>
      </c>
      <c r="D915" s="57" t="s">
        <v>1520</v>
      </c>
      <c r="E915" s="57" t="str">
        <f>_xlfn.XLOOKUP(Tabla20[[#This Row],[cedula]],TMODELO[Numero Documento],TMODELO[Empleado])</f>
        <v>YOLANDA ALTAGRACIA DE JESUS MARTES DE DIAZ</v>
      </c>
      <c r="F915" s="57" t="s">
        <v>590</v>
      </c>
      <c r="G915" s="57" t="str">
        <f>_xlfn.XLOOKUP(Tabla20[[#This Row],[cedula]],TMODELO[Numero Documento],TMODELO[Lugar Funciones])</f>
        <v>DIRECCION GENERAL DE MUSEOS</v>
      </c>
      <c r="H915" s="57" t="str">
        <f>_xlfn.XLOOKUP(Tabla20[[#This Row],[cedula]],TCARRERA[CEDULA],TCARRERA[CATEGORIA DEL SERVIDOR],"")</f>
        <v>CARRERA ADMINISTRATIVA</v>
      </c>
      <c r="I915" s="65"/>
      <c r="J915" s="41" t="str">
        <f>IF(Tabla20[[#This Row],[CARRERA]]&lt;&gt;"",Tabla20[[#This Row],[CARRERA]],IF(Tabla20[[#This Row],[Columna1]]&lt;&gt;"",Tabla20[[#This Row],[Columna1]],""))</f>
        <v>CARRERA ADMINISTRATIVA</v>
      </c>
      <c r="K915" s="55" t="str">
        <f>IF(Tabla20[[#This Row],[TIPO]]="Temporales",_xlfn.XLOOKUP(Tabla20[[#This Row],[NOMBRE Y APELLIDO]],TBLFECHAS[NOMBRE Y APELLIDO],TBLFECHAS[DESDE]),"")</f>
        <v/>
      </c>
      <c r="L915" s="55" t="str">
        <f>IF(Tabla20[[#This Row],[TIPO]]="Temporales",_xlfn.XLOOKUP(Tabla20[[#This Row],[NOMBRE Y APELLIDO]],TBLFECHAS[NOMBRE Y APELLIDO],TBLFECHAS[HASTA]),"")</f>
        <v/>
      </c>
      <c r="M915" s="58">
        <v>10000</v>
      </c>
      <c r="N915" s="63">
        <v>0</v>
      </c>
      <c r="O915" s="59">
        <v>304</v>
      </c>
      <c r="P915" s="59">
        <v>287</v>
      </c>
      <c r="Q915" s="59">
        <f>Tabla20[[#This Row],[sbruto]]-SUM(Tabla20[[#This Row],[ISR]:[AFP]])-Tabla20[[#This Row],[sneto]]</f>
        <v>75</v>
      </c>
      <c r="R915" s="59">
        <v>9334</v>
      </c>
      <c r="S915" s="45" t="str">
        <f>_xlfn.XLOOKUP(Tabla20[[#This Row],[cedula]],TMODELO[Numero Documento],TMODELO[gen])</f>
        <v>F</v>
      </c>
      <c r="T915" s="49" t="str">
        <f>_xlfn.XLOOKUP(Tabla20[[#This Row],[cedula]],TMODELO[Numero Documento],TMODELO[Lugar Funciones Codigo])</f>
        <v>01.83.03.04</v>
      </c>
    </row>
    <row r="916" spans="1:20">
      <c r="A916" s="57" t="s">
        <v>3113</v>
      </c>
      <c r="B916" s="57" t="s">
        <v>3145</v>
      </c>
      <c r="C916" s="57" t="s">
        <v>3158</v>
      </c>
      <c r="D916" s="57" t="s">
        <v>2417</v>
      </c>
      <c r="E916" s="57" t="str">
        <f>_xlfn.XLOOKUP(Tabla20[[#This Row],[cedula]],TMODELO[Numero Documento],TMODELO[Empleado])</f>
        <v>JAMIN REYES ARIAS</v>
      </c>
      <c r="F916" s="57" t="s">
        <v>214</v>
      </c>
      <c r="G916" s="57" t="str">
        <f>_xlfn.XLOOKUP(Tabla20[[#This Row],[cedula]],TMODELO[Numero Documento],TMODELO[Lugar Funciones])</f>
        <v>DIRECCION GENERAL DE MUSEOS</v>
      </c>
      <c r="H916" s="57" t="str">
        <f>_xlfn.XLOOKUP(Tabla20[[#This Row],[cedula]],TCARRERA[CEDULA],TCARRERA[CATEGORIA DEL SERVIDOR],"")</f>
        <v/>
      </c>
      <c r="I916" s="65"/>
      <c r="J916" s="41" t="str">
        <f>IF(Tabla20[[#This Row],[CARRERA]]&lt;&gt;"",Tabla20[[#This Row],[CARRERA]],IF(Tabla20[[#This Row],[Columna1]]&lt;&gt;"",Tabla20[[#This Row],[Columna1]],""))</f>
        <v/>
      </c>
      <c r="K916" s="55" t="str">
        <f>IF(Tabla20[[#This Row],[TIPO]]="Temporales",_xlfn.XLOOKUP(Tabla20[[#This Row],[NOMBRE Y APELLIDO]],TBLFECHAS[NOMBRE Y APELLIDO],TBLFECHAS[DESDE]),"")</f>
        <v/>
      </c>
      <c r="L916" s="55" t="str">
        <f>IF(Tabla20[[#This Row],[TIPO]]="Temporales",_xlfn.XLOOKUP(Tabla20[[#This Row],[NOMBRE Y APELLIDO]],TBLFECHAS[NOMBRE Y APELLIDO],TBLFECHAS[HASTA]),"")</f>
        <v/>
      </c>
      <c r="M916" s="58">
        <v>10000</v>
      </c>
      <c r="N916" s="63">
        <v>0</v>
      </c>
      <c r="O916" s="59">
        <v>304</v>
      </c>
      <c r="P916" s="59">
        <v>287</v>
      </c>
      <c r="Q916" s="59">
        <f>Tabla20[[#This Row],[sbruto]]-SUM(Tabla20[[#This Row],[ISR]:[AFP]])-Tabla20[[#This Row],[sneto]]</f>
        <v>25</v>
      </c>
      <c r="R916" s="59">
        <v>9384</v>
      </c>
      <c r="S916" s="45" t="str">
        <f>_xlfn.XLOOKUP(Tabla20[[#This Row],[cedula]],TMODELO[Numero Documento],TMODELO[gen])</f>
        <v>F</v>
      </c>
      <c r="T916" s="49" t="str">
        <f>_xlfn.XLOOKUP(Tabla20[[#This Row],[cedula]],TMODELO[Numero Documento],TMODELO[Lugar Funciones Codigo])</f>
        <v>01.83.03.04</v>
      </c>
    </row>
    <row r="917" spans="1:20">
      <c r="A917" s="57" t="s">
        <v>3113</v>
      </c>
      <c r="B917" s="57" t="s">
        <v>3145</v>
      </c>
      <c r="C917" s="57" t="s">
        <v>3158</v>
      </c>
      <c r="D917" s="57" t="s">
        <v>2383</v>
      </c>
      <c r="E917" s="57" t="str">
        <f>_xlfn.XLOOKUP(Tabla20[[#This Row],[cedula]],TMODELO[Numero Documento],TMODELO[Empleado])</f>
        <v>ENRIQUE DE LOS SANTOS DE LOS SANTOS</v>
      </c>
      <c r="F917" s="57" t="s">
        <v>422</v>
      </c>
      <c r="G917" s="57" t="str">
        <f>_xlfn.XLOOKUP(Tabla20[[#This Row],[cedula]],TMODELO[Numero Documento],TMODELO[Lugar Funciones])</f>
        <v>DIRECCION GENERAL DE MUSEOS</v>
      </c>
      <c r="H917" s="57" t="str">
        <f>_xlfn.XLOOKUP(Tabla20[[#This Row],[cedula]],TCARRERA[CEDULA],TCARRERA[CATEGORIA DEL SERVIDOR],"")</f>
        <v/>
      </c>
      <c r="I917" s="65"/>
      <c r="J917" s="41" t="str">
        <f>IF(Tabla20[[#This Row],[CARRERA]]&lt;&gt;"",Tabla20[[#This Row],[CARRERA]],IF(Tabla20[[#This Row],[Columna1]]&lt;&gt;"",Tabla20[[#This Row],[Columna1]],""))</f>
        <v/>
      </c>
      <c r="K917" s="55" t="str">
        <f>IF(Tabla20[[#This Row],[TIPO]]="Temporales",_xlfn.XLOOKUP(Tabla20[[#This Row],[NOMBRE Y APELLIDO]],TBLFECHAS[NOMBRE Y APELLIDO],TBLFECHAS[DESDE]),"")</f>
        <v/>
      </c>
      <c r="L917" s="55" t="str">
        <f>IF(Tabla20[[#This Row],[TIPO]]="Temporales",_xlfn.XLOOKUP(Tabla20[[#This Row],[NOMBRE Y APELLIDO]],TBLFECHAS[NOMBRE Y APELLIDO],TBLFECHAS[HASTA]),"")</f>
        <v/>
      </c>
      <c r="M917" s="58">
        <v>10000</v>
      </c>
      <c r="N917" s="61">
        <v>0</v>
      </c>
      <c r="O917" s="59">
        <v>304</v>
      </c>
      <c r="P917" s="59">
        <v>287</v>
      </c>
      <c r="Q917" s="59">
        <f>Tabla20[[#This Row],[sbruto]]-SUM(Tabla20[[#This Row],[ISR]:[AFP]])-Tabla20[[#This Row],[sneto]]</f>
        <v>511</v>
      </c>
      <c r="R917" s="59">
        <v>8898</v>
      </c>
      <c r="S917" s="45" t="str">
        <f>_xlfn.XLOOKUP(Tabla20[[#This Row],[cedula]],TMODELO[Numero Documento],TMODELO[gen])</f>
        <v>M</v>
      </c>
      <c r="T917" s="49" t="str">
        <f>_xlfn.XLOOKUP(Tabla20[[#This Row],[cedula]],TMODELO[Numero Documento],TMODELO[Lugar Funciones Codigo])</f>
        <v>01.83.03.04</v>
      </c>
    </row>
    <row r="918" spans="1:20">
      <c r="A918" s="57" t="s">
        <v>3113</v>
      </c>
      <c r="B918" s="57" t="s">
        <v>3145</v>
      </c>
      <c r="C918" s="57" t="s">
        <v>3158</v>
      </c>
      <c r="D918" s="57" t="s">
        <v>2501</v>
      </c>
      <c r="E918" s="57" t="str">
        <f>_xlfn.XLOOKUP(Tabla20[[#This Row],[cedula]],TMODELO[Numero Documento],TMODELO[Empleado])</f>
        <v>NORBERTO FELIPE PERALTA JIMENEZ</v>
      </c>
      <c r="F918" s="57" t="s">
        <v>27</v>
      </c>
      <c r="G918" s="57" t="str">
        <f>_xlfn.XLOOKUP(Tabla20[[#This Row],[cedula]],TMODELO[Numero Documento],TMODELO[Lugar Funciones])</f>
        <v>DIRECCION GENERAL DE MUSEOS</v>
      </c>
      <c r="H918" s="57" t="str">
        <f>_xlfn.XLOOKUP(Tabla20[[#This Row],[cedula]],TCARRERA[CEDULA],TCARRERA[CATEGORIA DEL SERVIDOR],"")</f>
        <v/>
      </c>
      <c r="I918" s="65"/>
      <c r="J918" s="41" t="str">
        <f>IF(Tabla20[[#This Row],[CARRERA]]&lt;&gt;"",Tabla20[[#This Row],[CARRERA]],IF(Tabla20[[#This Row],[Columna1]]&lt;&gt;"",Tabla20[[#This Row],[Columna1]],""))</f>
        <v/>
      </c>
      <c r="K918" s="55" t="str">
        <f>IF(Tabla20[[#This Row],[TIPO]]="Temporales",_xlfn.XLOOKUP(Tabla20[[#This Row],[NOMBRE Y APELLIDO]],TBLFECHAS[NOMBRE Y APELLIDO],TBLFECHAS[DESDE]),"")</f>
        <v/>
      </c>
      <c r="L918" s="55" t="str">
        <f>IF(Tabla20[[#This Row],[TIPO]]="Temporales",_xlfn.XLOOKUP(Tabla20[[#This Row],[NOMBRE Y APELLIDO]],TBLFECHAS[NOMBRE Y APELLIDO],TBLFECHAS[HASTA]),"")</f>
        <v/>
      </c>
      <c r="M918" s="58">
        <v>10000</v>
      </c>
      <c r="N918" s="62">
        <v>0</v>
      </c>
      <c r="O918" s="59">
        <v>304</v>
      </c>
      <c r="P918" s="59">
        <v>287</v>
      </c>
      <c r="Q918" s="59">
        <f>Tabla20[[#This Row],[sbruto]]-SUM(Tabla20[[#This Row],[ISR]:[AFP]])-Tabla20[[#This Row],[sneto]]</f>
        <v>25</v>
      </c>
      <c r="R918" s="59">
        <v>9384</v>
      </c>
      <c r="S918" s="45" t="str">
        <f>_xlfn.XLOOKUP(Tabla20[[#This Row],[cedula]],TMODELO[Numero Documento],TMODELO[gen])</f>
        <v>M</v>
      </c>
      <c r="T918" s="49" t="str">
        <f>_xlfn.XLOOKUP(Tabla20[[#This Row],[cedula]],TMODELO[Numero Documento],TMODELO[Lugar Funciones Codigo])</f>
        <v>01.83.03.04</v>
      </c>
    </row>
    <row r="919" spans="1:20">
      <c r="A919" s="57" t="s">
        <v>3113</v>
      </c>
      <c r="B919" s="57" t="s">
        <v>3145</v>
      </c>
      <c r="C919" s="57" t="s">
        <v>3158</v>
      </c>
      <c r="D919" s="57" t="s">
        <v>2444</v>
      </c>
      <c r="E919" s="57" t="str">
        <f>_xlfn.XLOOKUP(Tabla20[[#This Row],[cedula]],TMODELO[Numero Documento],TMODELO[Empleado])</f>
        <v>JOSE RAFAEL VASQUEZ</v>
      </c>
      <c r="F919" s="57" t="s">
        <v>130</v>
      </c>
      <c r="G919" s="57" t="str">
        <f>_xlfn.XLOOKUP(Tabla20[[#This Row],[cedula]],TMODELO[Numero Documento],TMODELO[Lugar Funciones])</f>
        <v>DIRECCION GENERAL DE MUSEOS</v>
      </c>
      <c r="H919" s="57" t="str">
        <f>_xlfn.XLOOKUP(Tabla20[[#This Row],[cedula]],TCARRERA[CEDULA],TCARRERA[CATEGORIA DEL SERVIDOR],"")</f>
        <v/>
      </c>
      <c r="I919" s="65"/>
      <c r="J919" s="41" t="str">
        <f>IF(Tabla20[[#This Row],[CARRERA]]&lt;&gt;"",Tabla20[[#This Row],[CARRERA]],IF(Tabla20[[#This Row],[Columna1]]&lt;&gt;"",Tabla20[[#This Row],[Columna1]],""))</f>
        <v/>
      </c>
      <c r="K919" s="55" t="str">
        <f>IF(Tabla20[[#This Row],[TIPO]]="Temporales",_xlfn.XLOOKUP(Tabla20[[#This Row],[NOMBRE Y APELLIDO]],TBLFECHAS[NOMBRE Y APELLIDO],TBLFECHAS[DESDE]),"")</f>
        <v/>
      </c>
      <c r="L919" s="55" t="str">
        <f>IF(Tabla20[[#This Row],[TIPO]]="Temporales",_xlfn.XLOOKUP(Tabla20[[#This Row],[NOMBRE Y APELLIDO]],TBLFECHAS[NOMBRE Y APELLIDO],TBLFECHAS[HASTA]),"")</f>
        <v/>
      </c>
      <c r="M919" s="58">
        <v>10000</v>
      </c>
      <c r="N919" s="62">
        <v>0</v>
      </c>
      <c r="O919" s="59">
        <v>304</v>
      </c>
      <c r="P919" s="59">
        <v>287</v>
      </c>
      <c r="Q919" s="59">
        <f>Tabla20[[#This Row],[sbruto]]-SUM(Tabla20[[#This Row],[ISR]:[AFP]])-Tabla20[[#This Row],[sneto]]</f>
        <v>25</v>
      </c>
      <c r="R919" s="59">
        <v>9384</v>
      </c>
      <c r="S919" s="45" t="str">
        <f>_xlfn.XLOOKUP(Tabla20[[#This Row],[cedula]],TMODELO[Numero Documento],TMODELO[gen])</f>
        <v>M</v>
      </c>
      <c r="T919" s="49" t="str">
        <f>_xlfn.XLOOKUP(Tabla20[[#This Row],[cedula]],TMODELO[Numero Documento],TMODELO[Lugar Funciones Codigo])</f>
        <v>01.83.03.04</v>
      </c>
    </row>
    <row r="920" spans="1:20">
      <c r="A920" s="57" t="s">
        <v>3113</v>
      </c>
      <c r="B920" s="57" t="s">
        <v>3145</v>
      </c>
      <c r="C920" s="57" t="s">
        <v>3158</v>
      </c>
      <c r="D920" s="57" t="s">
        <v>2358</v>
      </c>
      <c r="E920" s="57" t="str">
        <f>_xlfn.XLOOKUP(Tabla20[[#This Row],[cedula]],TMODELO[Numero Documento],TMODELO[Empleado])</f>
        <v>CATALINO MEJIA HILARIO</v>
      </c>
      <c r="F920" s="57" t="s">
        <v>130</v>
      </c>
      <c r="G920" s="57" t="str">
        <f>_xlfn.XLOOKUP(Tabla20[[#This Row],[cedula]],TMODELO[Numero Documento],TMODELO[Lugar Funciones])</f>
        <v>DIRECCION GENERAL DE MUSEOS</v>
      </c>
      <c r="H920" s="57" t="str">
        <f>_xlfn.XLOOKUP(Tabla20[[#This Row],[cedula]],TCARRERA[CEDULA],TCARRERA[CATEGORIA DEL SERVIDOR],"")</f>
        <v/>
      </c>
      <c r="I920" s="65"/>
      <c r="J920" s="41" t="str">
        <f>IF(Tabla20[[#This Row],[CARRERA]]&lt;&gt;"",Tabla20[[#This Row],[CARRERA]],IF(Tabla20[[#This Row],[Columna1]]&lt;&gt;"",Tabla20[[#This Row],[Columna1]],""))</f>
        <v/>
      </c>
      <c r="K920" s="55" t="str">
        <f>IF(Tabla20[[#This Row],[TIPO]]="Temporales",_xlfn.XLOOKUP(Tabla20[[#This Row],[NOMBRE Y APELLIDO]],TBLFECHAS[NOMBRE Y APELLIDO],TBLFECHAS[DESDE]),"")</f>
        <v/>
      </c>
      <c r="L920" s="55" t="str">
        <f>IF(Tabla20[[#This Row],[TIPO]]="Temporales",_xlfn.XLOOKUP(Tabla20[[#This Row],[NOMBRE Y APELLIDO]],TBLFECHAS[NOMBRE Y APELLIDO],TBLFECHAS[HASTA]),"")</f>
        <v/>
      </c>
      <c r="M920" s="58">
        <v>10000</v>
      </c>
      <c r="N920" s="63">
        <v>0</v>
      </c>
      <c r="O920" s="59">
        <v>304</v>
      </c>
      <c r="P920" s="59">
        <v>287</v>
      </c>
      <c r="Q920" s="59">
        <f>Tabla20[[#This Row],[sbruto]]-SUM(Tabla20[[#This Row],[ISR]:[AFP]])-Tabla20[[#This Row],[sneto]]</f>
        <v>25</v>
      </c>
      <c r="R920" s="59">
        <v>9384</v>
      </c>
      <c r="S920" s="45" t="str">
        <f>_xlfn.XLOOKUP(Tabla20[[#This Row],[cedula]],TMODELO[Numero Documento],TMODELO[gen])</f>
        <v>M</v>
      </c>
      <c r="T920" s="49" t="str">
        <f>_xlfn.XLOOKUP(Tabla20[[#This Row],[cedula]],TMODELO[Numero Documento],TMODELO[Lugar Funciones Codigo])</f>
        <v>01.83.03.04</v>
      </c>
    </row>
    <row r="921" spans="1:20">
      <c r="A921" s="57" t="s">
        <v>3113</v>
      </c>
      <c r="B921" s="57" t="s">
        <v>3145</v>
      </c>
      <c r="C921" s="57" t="s">
        <v>3158</v>
      </c>
      <c r="D921" s="57" t="s">
        <v>2331</v>
      </c>
      <c r="E921" s="57" t="str">
        <f>_xlfn.XLOOKUP(Tabla20[[#This Row],[cedula]],TMODELO[Numero Documento],TMODELO[Empleado])</f>
        <v>ANA GRISELDA DIAZ JIMENEZ</v>
      </c>
      <c r="F921" s="57" t="s">
        <v>371</v>
      </c>
      <c r="G921" s="57" t="str">
        <f>_xlfn.XLOOKUP(Tabla20[[#This Row],[cedula]],TMODELO[Numero Documento],TMODELO[Lugar Funciones])</f>
        <v>DIRECCION GENERAL DE MUSEOS</v>
      </c>
      <c r="H921" s="57" t="str">
        <f>_xlfn.XLOOKUP(Tabla20[[#This Row],[cedula]],TCARRERA[CEDULA],TCARRERA[CATEGORIA DEL SERVIDOR],"")</f>
        <v/>
      </c>
      <c r="I921" s="65"/>
      <c r="J921" s="41" t="str">
        <f>IF(Tabla20[[#This Row],[CARRERA]]&lt;&gt;"",Tabla20[[#This Row],[CARRERA]],IF(Tabla20[[#This Row],[Columna1]]&lt;&gt;"",Tabla20[[#This Row],[Columna1]],""))</f>
        <v/>
      </c>
      <c r="K921" s="55" t="str">
        <f>IF(Tabla20[[#This Row],[TIPO]]="Temporales",_xlfn.XLOOKUP(Tabla20[[#This Row],[NOMBRE Y APELLIDO]],TBLFECHAS[NOMBRE Y APELLIDO],TBLFECHAS[DESDE]),"")</f>
        <v/>
      </c>
      <c r="L921" s="55" t="str">
        <f>IF(Tabla20[[#This Row],[TIPO]]="Temporales",_xlfn.XLOOKUP(Tabla20[[#This Row],[NOMBRE Y APELLIDO]],TBLFECHAS[NOMBRE Y APELLIDO],TBLFECHAS[HASTA]),"")</f>
        <v/>
      </c>
      <c r="M921" s="58">
        <v>10000</v>
      </c>
      <c r="N921" s="63">
        <v>0</v>
      </c>
      <c r="O921" s="59">
        <v>304</v>
      </c>
      <c r="P921" s="59">
        <v>287</v>
      </c>
      <c r="Q921" s="59">
        <f>Tabla20[[#This Row],[sbruto]]-SUM(Tabla20[[#This Row],[ISR]:[AFP]])-Tabla20[[#This Row],[sneto]]</f>
        <v>7545.48</v>
      </c>
      <c r="R921" s="59">
        <v>1863.52</v>
      </c>
      <c r="S921" s="45" t="str">
        <f>_xlfn.XLOOKUP(Tabla20[[#This Row],[cedula]],TMODELO[Numero Documento],TMODELO[gen])</f>
        <v>F</v>
      </c>
      <c r="T921" s="49" t="str">
        <f>_xlfn.XLOOKUP(Tabla20[[#This Row],[cedula]],TMODELO[Numero Documento],TMODELO[Lugar Funciones Codigo])</f>
        <v>01.83.03.04</v>
      </c>
    </row>
    <row r="922" spans="1:20">
      <c r="A922" s="57" t="s">
        <v>3113</v>
      </c>
      <c r="B922" s="57" t="s">
        <v>3145</v>
      </c>
      <c r="C922" s="57" t="s">
        <v>3158</v>
      </c>
      <c r="D922" s="57" t="s">
        <v>2789</v>
      </c>
      <c r="E922" s="57" t="str">
        <f>_xlfn.XLOOKUP(Tabla20[[#This Row],[cedula]],TMODELO[Numero Documento],TMODELO[Empleado])</f>
        <v>MINERVA PEREZ</v>
      </c>
      <c r="F922" s="57" t="s">
        <v>8</v>
      </c>
      <c r="G922" s="57" t="str">
        <f>_xlfn.XLOOKUP(Tabla20[[#This Row],[cedula]],TMODELO[Numero Documento],TMODELO[Lugar Funciones])</f>
        <v>DIRECCION GENERAL DE MUSEOS</v>
      </c>
      <c r="H922" s="57" t="str">
        <f>_xlfn.XLOOKUP(Tabla20[[#This Row],[cedula]],TCARRERA[CEDULA],TCARRERA[CATEGORIA DEL SERVIDOR],"")</f>
        <v/>
      </c>
      <c r="I922" s="65"/>
      <c r="J922" s="41" t="str">
        <f>IF(Tabla20[[#This Row],[CARRERA]]&lt;&gt;"",Tabla20[[#This Row],[CARRERA]],IF(Tabla20[[#This Row],[Columna1]]&lt;&gt;"",Tabla20[[#This Row],[Columna1]],""))</f>
        <v/>
      </c>
      <c r="K922" s="55" t="str">
        <f>IF(Tabla20[[#This Row],[TIPO]]="Temporales",_xlfn.XLOOKUP(Tabla20[[#This Row],[NOMBRE Y APELLIDO]],TBLFECHAS[NOMBRE Y APELLIDO],TBLFECHAS[DESDE]),"")</f>
        <v/>
      </c>
      <c r="L922" s="55" t="str">
        <f>IF(Tabla20[[#This Row],[TIPO]]="Temporales",_xlfn.XLOOKUP(Tabla20[[#This Row],[NOMBRE Y APELLIDO]],TBLFECHAS[NOMBRE Y APELLIDO],TBLFECHAS[HASTA]),"")</f>
        <v/>
      </c>
      <c r="M922" s="58">
        <v>10000</v>
      </c>
      <c r="N922" s="63">
        <v>0</v>
      </c>
      <c r="O922" s="59">
        <v>304</v>
      </c>
      <c r="P922" s="59">
        <v>287</v>
      </c>
      <c r="Q922" s="59">
        <f>Tabla20[[#This Row],[sbruto]]-SUM(Tabla20[[#This Row],[ISR]:[AFP]])-Tabla20[[#This Row],[sneto]]</f>
        <v>25</v>
      </c>
      <c r="R922" s="59">
        <v>9384</v>
      </c>
      <c r="S922" s="45" t="str">
        <f>_xlfn.XLOOKUP(Tabla20[[#This Row],[cedula]],TMODELO[Numero Documento],TMODELO[gen])</f>
        <v>F</v>
      </c>
      <c r="T922" s="49" t="str">
        <f>_xlfn.XLOOKUP(Tabla20[[#This Row],[cedula]],TMODELO[Numero Documento],TMODELO[Lugar Funciones Codigo])</f>
        <v>01.83.03.04</v>
      </c>
    </row>
    <row r="923" spans="1:20">
      <c r="A923" s="57" t="s">
        <v>3113</v>
      </c>
      <c r="B923" s="57" t="s">
        <v>3145</v>
      </c>
      <c r="C923" s="57" t="s">
        <v>3158</v>
      </c>
      <c r="D923" s="57" t="s">
        <v>2391</v>
      </c>
      <c r="E923" s="57" t="str">
        <f>_xlfn.XLOOKUP(Tabla20[[#This Row],[cedula]],TMODELO[Numero Documento],TMODELO[Empleado])</f>
        <v>FAUSTO ARIEL GONZALEZ</v>
      </c>
      <c r="F923" s="57" t="s">
        <v>8</v>
      </c>
      <c r="G923" s="57" t="str">
        <f>_xlfn.XLOOKUP(Tabla20[[#This Row],[cedula]],TMODELO[Numero Documento],TMODELO[Lugar Funciones])</f>
        <v>DIRECCION GENERAL DE MUSEOS</v>
      </c>
      <c r="H923" s="57" t="str">
        <f>_xlfn.XLOOKUP(Tabla20[[#This Row],[cedula]],TCARRERA[CEDULA],TCARRERA[CATEGORIA DEL SERVIDOR],"")</f>
        <v/>
      </c>
      <c r="I923" s="65"/>
      <c r="J923" s="41" t="str">
        <f>IF(Tabla20[[#This Row],[CARRERA]]&lt;&gt;"",Tabla20[[#This Row],[CARRERA]],IF(Tabla20[[#This Row],[Columna1]]&lt;&gt;"",Tabla20[[#This Row],[Columna1]],""))</f>
        <v/>
      </c>
      <c r="K923" s="55" t="str">
        <f>IF(Tabla20[[#This Row],[TIPO]]="Temporales",_xlfn.XLOOKUP(Tabla20[[#This Row],[NOMBRE Y APELLIDO]],TBLFECHAS[NOMBRE Y APELLIDO],TBLFECHAS[DESDE]),"")</f>
        <v/>
      </c>
      <c r="L923" s="55" t="str">
        <f>IF(Tabla20[[#This Row],[TIPO]]="Temporales",_xlfn.XLOOKUP(Tabla20[[#This Row],[NOMBRE Y APELLIDO]],TBLFECHAS[NOMBRE Y APELLIDO],TBLFECHAS[HASTA]),"")</f>
        <v/>
      </c>
      <c r="M923" s="58">
        <v>10000</v>
      </c>
      <c r="N923" s="61">
        <v>0</v>
      </c>
      <c r="O923" s="59">
        <v>304</v>
      </c>
      <c r="P923" s="59">
        <v>287</v>
      </c>
      <c r="Q923" s="59">
        <f>Tabla20[[#This Row],[sbruto]]-SUM(Tabla20[[#This Row],[ISR]:[AFP]])-Tabla20[[#This Row],[sneto]]</f>
        <v>1921.12</v>
      </c>
      <c r="R923" s="59">
        <v>7487.88</v>
      </c>
      <c r="S923" s="49" t="str">
        <f>_xlfn.XLOOKUP(Tabla20[[#This Row],[cedula]],TMODELO[Numero Documento],TMODELO[gen])</f>
        <v>M</v>
      </c>
      <c r="T923" s="49" t="str">
        <f>_xlfn.XLOOKUP(Tabla20[[#This Row],[cedula]],TMODELO[Numero Documento],TMODELO[Lugar Funciones Codigo])</f>
        <v>01.83.03.04</v>
      </c>
    </row>
    <row r="924" spans="1:20">
      <c r="A924" s="57" t="s">
        <v>3113</v>
      </c>
      <c r="B924" s="57" t="s">
        <v>3145</v>
      </c>
      <c r="C924" s="57" t="s">
        <v>3158</v>
      </c>
      <c r="D924" s="57" t="s">
        <v>2584</v>
      </c>
      <c r="E924" s="57" t="str">
        <f>_xlfn.XLOOKUP(Tabla20[[#This Row],[cedula]],TMODELO[Numero Documento],TMODELO[Empleado])</f>
        <v>PEDRO ENRIQUE MORALES GOMEZ</v>
      </c>
      <c r="F924" s="57" t="s">
        <v>60</v>
      </c>
      <c r="G924" s="57" t="str">
        <f>_xlfn.XLOOKUP(Tabla20[[#This Row],[cedula]],TMODELO[Numero Documento],TMODELO[Lugar Funciones])</f>
        <v>OFICINA NACIONAL DE PATRIMONIO CULTURAL SUBACUATICO</v>
      </c>
      <c r="H924" s="57" t="str">
        <f>_xlfn.XLOOKUP(Tabla20[[#This Row],[cedula]],TCARRERA[CEDULA],TCARRERA[CATEGORIA DEL SERVIDOR],"")</f>
        <v/>
      </c>
      <c r="I924" s="65"/>
      <c r="J924" s="41" t="str">
        <f>IF(Tabla20[[#This Row],[CARRERA]]&lt;&gt;"",Tabla20[[#This Row],[CARRERA]],IF(Tabla20[[#This Row],[Columna1]]&lt;&gt;"",Tabla20[[#This Row],[Columna1]],""))</f>
        <v/>
      </c>
      <c r="K924" s="55" t="str">
        <f>IF(Tabla20[[#This Row],[TIPO]]="Temporales",_xlfn.XLOOKUP(Tabla20[[#This Row],[NOMBRE Y APELLIDO]],TBLFECHAS[NOMBRE Y APELLIDO],TBLFECHAS[DESDE]),"")</f>
        <v/>
      </c>
      <c r="L924" s="55" t="str">
        <f>IF(Tabla20[[#This Row],[TIPO]]="Temporales",_xlfn.XLOOKUP(Tabla20[[#This Row],[NOMBRE Y APELLIDO]],TBLFECHAS[NOMBRE Y APELLIDO],TBLFECHAS[HASTA]),"")</f>
        <v/>
      </c>
      <c r="M924" s="58">
        <v>180000</v>
      </c>
      <c r="N924" s="60">
        <v>31055.42</v>
      </c>
      <c r="O924" s="59">
        <v>4943.8</v>
      </c>
      <c r="P924" s="59">
        <v>5166</v>
      </c>
      <c r="Q924" s="59">
        <f>Tabla20[[#This Row],[sbruto]]-SUM(Tabla20[[#This Row],[ISR]:[AFP]])-Tabla20[[#This Row],[sneto]]</f>
        <v>25</v>
      </c>
      <c r="R924" s="59">
        <v>138809.78</v>
      </c>
      <c r="S924" s="49" t="str">
        <f>_xlfn.XLOOKUP(Tabla20[[#This Row],[cedula]],TMODELO[Numero Documento],TMODELO[gen])</f>
        <v>M</v>
      </c>
      <c r="T924" s="49" t="str">
        <f>_xlfn.XLOOKUP(Tabla20[[#This Row],[cedula]],TMODELO[Numero Documento],TMODELO[Lugar Funciones Codigo])</f>
        <v>01.83.03.05</v>
      </c>
    </row>
    <row r="925" spans="1:20">
      <c r="A925" s="57" t="s">
        <v>3113</v>
      </c>
      <c r="B925" s="57" t="s">
        <v>3145</v>
      </c>
      <c r="C925" s="57" t="s">
        <v>3158</v>
      </c>
      <c r="D925" s="57" t="s">
        <v>2579</v>
      </c>
      <c r="E925" s="57" t="str">
        <f>_xlfn.XLOOKUP(Tabla20[[#This Row],[cedula]],TMODELO[Numero Documento],TMODELO[Empleado])</f>
        <v>FRANCIS SENEN SOTO TEJEDA</v>
      </c>
      <c r="F925" s="57" t="s">
        <v>609</v>
      </c>
      <c r="G925" s="57" t="str">
        <f>_xlfn.XLOOKUP(Tabla20[[#This Row],[cedula]],TMODELO[Numero Documento],TMODELO[Lugar Funciones])</f>
        <v>OFICINA NACIONAL DE PATRIMONIO CULTURAL SUBACUATICO</v>
      </c>
      <c r="H925" s="57" t="str">
        <f>_xlfn.XLOOKUP(Tabla20[[#This Row],[cedula]],TCARRERA[CEDULA],TCARRERA[CATEGORIA DEL SERVIDOR],"")</f>
        <v/>
      </c>
      <c r="I925" s="65"/>
      <c r="J925" s="41" t="str">
        <f>IF(Tabla20[[#This Row],[CARRERA]]&lt;&gt;"",Tabla20[[#This Row],[CARRERA]],IF(Tabla20[[#This Row],[Columna1]]&lt;&gt;"",Tabla20[[#This Row],[Columna1]],""))</f>
        <v/>
      </c>
      <c r="K925" s="55" t="str">
        <f>IF(Tabla20[[#This Row],[TIPO]]="Temporales",_xlfn.XLOOKUP(Tabla20[[#This Row],[NOMBRE Y APELLIDO]],TBLFECHAS[NOMBRE Y APELLIDO],TBLFECHAS[DESDE]),"")</f>
        <v/>
      </c>
      <c r="L925" s="55" t="str">
        <f>IF(Tabla20[[#This Row],[TIPO]]="Temporales",_xlfn.XLOOKUP(Tabla20[[#This Row],[NOMBRE Y APELLIDO]],TBLFECHAS[NOMBRE Y APELLIDO],TBLFECHAS[HASTA]),"")</f>
        <v/>
      </c>
      <c r="M925" s="58">
        <v>40000</v>
      </c>
      <c r="N925" s="62">
        <v>442.65</v>
      </c>
      <c r="O925" s="59">
        <v>1216</v>
      </c>
      <c r="P925" s="59">
        <v>1148</v>
      </c>
      <c r="Q925" s="59">
        <f>Tabla20[[#This Row],[sbruto]]-SUM(Tabla20[[#This Row],[ISR]:[AFP]])-Tabla20[[#This Row],[sneto]]</f>
        <v>375</v>
      </c>
      <c r="R925" s="59">
        <v>36818.35</v>
      </c>
      <c r="S925" s="45" t="str">
        <f>_xlfn.XLOOKUP(Tabla20[[#This Row],[cedula]],TMODELO[Numero Documento],TMODELO[gen])</f>
        <v>M</v>
      </c>
      <c r="T925" s="49" t="str">
        <f>_xlfn.XLOOKUP(Tabla20[[#This Row],[cedula]],TMODELO[Numero Documento],TMODELO[Lugar Funciones Codigo])</f>
        <v>01.83.03.05</v>
      </c>
    </row>
    <row r="926" spans="1:20">
      <c r="A926" s="57" t="s">
        <v>3113</v>
      </c>
      <c r="B926" s="57" t="s">
        <v>3145</v>
      </c>
      <c r="C926" s="57" t="s">
        <v>3158</v>
      </c>
      <c r="D926" s="57" t="s">
        <v>2580</v>
      </c>
      <c r="E926" s="57" t="str">
        <f>_xlfn.XLOOKUP(Tabla20[[#This Row],[cedula]],TMODELO[Numero Documento],TMODELO[Empleado])</f>
        <v>FRANCISCO GREGORIO CORNIEL GARCIA</v>
      </c>
      <c r="F926" s="57" t="s">
        <v>611</v>
      </c>
      <c r="G926" s="57" t="str">
        <f>_xlfn.XLOOKUP(Tabla20[[#This Row],[cedula]],TMODELO[Numero Documento],TMODELO[Lugar Funciones])</f>
        <v>OFICINA NACIONAL DE PATRIMONIO CULTURAL SUBACUATICO</v>
      </c>
      <c r="H926" s="57" t="str">
        <f>_xlfn.XLOOKUP(Tabla20[[#This Row],[cedula]],TCARRERA[CEDULA],TCARRERA[CATEGORIA DEL SERVIDOR],"")</f>
        <v/>
      </c>
      <c r="I926" s="65"/>
      <c r="J926" s="50" t="str">
        <f>IF(Tabla20[[#This Row],[CARRERA]]&lt;&gt;"",Tabla20[[#This Row],[CARRERA]],IF(Tabla20[[#This Row],[Columna1]]&lt;&gt;"",Tabla20[[#This Row],[Columna1]],""))</f>
        <v/>
      </c>
      <c r="K926" s="54" t="str">
        <f>IF(Tabla20[[#This Row],[TIPO]]="Temporales",_xlfn.XLOOKUP(Tabla20[[#This Row],[NOMBRE Y APELLIDO]],TBLFECHAS[NOMBRE Y APELLIDO],TBLFECHAS[DESDE]),"")</f>
        <v/>
      </c>
      <c r="L926" s="54" t="str">
        <f>IF(Tabla20[[#This Row],[TIPO]]="Temporales",_xlfn.XLOOKUP(Tabla20[[#This Row],[NOMBRE Y APELLIDO]],TBLFECHAS[NOMBRE Y APELLIDO],TBLFECHAS[HASTA]),"")</f>
        <v/>
      </c>
      <c r="M926" s="58">
        <v>31500</v>
      </c>
      <c r="N926" s="60">
        <v>0</v>
      </c>
      <c r="O926" s="59">
        <v>957.6</v>
      </c>
      <c r="P926" s="59">
        <v>904.05</v>
      </c>
      <c r="Q926" s="59">
        <f>Tabla20[[#This Row],[sbruto]]-SUM(Tabla20[[#This Row],[ISR]:[AFP]])-Tabla20[[#This Row],[sneto]]</f>
        <v>10513.919999999998</v>
      </c>
      <c r="R926" s="59">
        <v>19124.43</v>
      </c>
      <c r="S926" s="49" t="str">
        <f>_xlfn.XLOOKUP(Tabla20[[#This Row],[cedula]],TMODELO[Numero Documento],TMODELO[gen])</f>
        <v>M</v>
      </c>
      <c r="T926" s="49" t="str">
        <f>_xlfn.XLOOKUP(Tabla20[[#This Row],[cedula]],TMODELO[Numero Documento],TMODELO[Lugar Funciones Codigo])</f>
        <v>01.83.03.05</v>
      </c>
    </row>
    <row r="927" spans="1:20">
      <c r="A927" s="57" t="s">
        <v>3113</v>
      </c>
      <c r="B927" s="57" t="s">
        <v>3145</v>
      </c>
      <c r="C927" s="57" t="s">
        <v>3158</v>
      </c>
      <c r="D927" s="57" t="s">
        <v>2587</v>
      </c>
      <c r="E927" s="57" t="str">
        <f>_xlfn.XLOOKUP(Tabla20[[#This Row],[cedula]],TMODELO[Numero Documento],TMODELO[Empleado])</f>
        <v>SANDY ALBERTO PEÑA MARTINEZ</v>
      </c>
      <c r="F927" s="57" t="s">
        <v>616</v>
      </c>
      <c r="G927" s="57" t="str">
        <f>_xlfn.XLOOKUP(Tabla20[[#This Row],[cedula]],TMODELO[Numero Documento],TMODELO[Lugar Funciones])</f>
        <v>OFICINA NACIONAL DE PATRIMONIO CULTURAL SUBACUATICO</v>
      </c>
      <c r="H927" s="57" t="str">
        <f>_xlfn.XLOOKUP(Tabla20[[#This Row],[cedula]],TCARRERA[CEDULA],TCARRERA[CATEGORIA DEL SERVIDOR],"")</f>
        <v/>
      </c>
      <c r="I927" s="65"/>
      <c r="J927" s="41" t="str">
        <f>IF(Tabla20[[#This Row],[CARRERA]]&lt;&gt;"",Tabla20[[#This Row],[CARRERA]],IF(Tabla20[[#This Row],[Columna1]]&lt;&gt;"",Tabla20[[#This Row],[Columna1]],""))</f>
        <v/>
      </c>
      <c r="K927" s="55" t="str">
        <f>IF(Tabla20[[#This Row],[TIPO]]="Temporales",_xlfn.XLOOKUP(Tabla20[[#This Row],[NOMBRE Y APELLIDO]],TBLFECHAS[NOMBRE Y APELLIDO],TBLFECHAS[DESDE]),"")</f>
        <v/>
      </c>
      <c r="L927" s="55" t="str">
        <f>IF(Tabla20[[#This Row],[TIPO]]="Temporales",_xlfn.XLOOKUP(Tabla20[[#This Row],[NOMBRE Y APELLIDO]],TBLFECHAS[NOMBRE Y APELLIDO],TBLFECHAS[HASTA]),"")</f>
        <v/>
      </c>
      <c r="M927" s="58">
        <v>31500</v>
      </c>
      <c r="N927" s="63">
        <v>0</v>
      </c>
      <c r="O927" s="59">
        <v>957.6</v>
      </c>
      <c r="P927" s="59">
        <v>904.05</v>
      </c>
      <c r="Q927" s="59">
        <f>Tabla20[[#This Row],[sbruto]]-SUM(Tabla20[[#This Row],[ISR]:[AFP]])-Tabla20[[#This Row],[sneto]]</f>
        <v>1375.119999999999</v>
      </c>
      <c r="R927" s="59">
        <v>28263.23</v>
      </c>
      <c r="S927" s="45" t="str">
        <f>_xlfn.XLOOKUP(Tabla20[[#This Row],[cedula]],TMODELO[Numero Documento],TMODELO[gen])</f>
        <v>M</v>
      </c>
      <c r="T927" s="49" t="str">
        <f>_xlfn.XLOOKUP(Tabla20[[#This Row],[cedula]],TMODELO[Numero Documento],TMODELO[Lugar Funciones Codigo])</f>
        <v>01.83.03.05</v>
      </c>
    </row>
    <row r="928" spans="1:20">
      <c r="A928" s="57" t="s">
        <v>3113</v>
      </c>
      <c r="B928" s="57" t="s">
        <v>3145</v>
      </c>
      <c r="C928" s="57" t="s">
        <v>3158</v>
      </c>
      <c r="D928" s="57" t="s">
        <v>2589</v>
      </c>
      <c r="E928" s="57" t="str">
        <f>_xlfn.XLOOKUP(Tabla20[[#This Row],[cedula]],TMODELO[Numero Documento],TMODELO[Empleado])</f>
        <v>YAJAIRA MARIA CAMINERO NUÑEZ</v>
      </c>
      <c r="F928" s="57" t="s">
        <v>10</v>
      </c>
      <c r="G928" s="57" t="str">
        <f>_xlfn.XLOOKUP(Tabla20[[#This Row],[cedula]],TMODELO[Numero Documento],TMODELO[Lugar Funciones])</f>
        <v>OFICINA NACIONAL DE PATRIMONIO CULTURAL SUBACUATICO</v>
      </c>
      <c r="H928" s="57" t="str">
        <f>_xlfn.XLOOKUP(Tabla20[[#This Row],[cedula]],TCARRERA[CEDULA],TCARRERA[CATEGORIA DEL SERVIDOR],"")</f>
        <v/>
      </c>
      <c r="I928" s="65"/>
      <c r="J928" s="50" t="str">
        <f>IF(Tabla20[[#This Row],[CARRERA]]&lt;&gt;"",Tabla20[[#This Row],[CARRERA]],IF(Tabla20[[#This Row],[Columna1]]&lt;&gt;"",Tabla20[[#This Row],[Columna1]],""))</f>
        <v/>
      </c>
      <c r="K928" s="54" t="str">
        <f>IF(Tabla20[[#This Row],[TIPO]]="Temporales",_xlfn.XLOOKUP(Tabla20[[#This Row],[NOMBRE Y APELLIDO]],TBLFECHAS[NOMBRE Y APELLIDO],TBLFECHAS[DESDE]),"")</f>
        <v/>
      </c>
      <c r="L928" s="54" t="str">
        <f>IF(Tabla20[[#This Row],[TIPO]]="Temporales",_xlfn.XLOOKUP(Tabla20[[#This Row],[NOMBRE Y APELLIDO]],TBLFECHAS[NOMBRE Y APELLIDO],TBLFECHAS[HASTA]),"")</f>
        <v/>
      </c>
      <c r="M928" s="58">
        <v>30000</v>
      </c>
      <c r="N928" s="60">
        <v>0</v>
      </c>
      <c r="O928" s="59">
        <v>912</v>
      </c>
      <c r="P928" s="59">
        <v>861</v>
      </c>
      <c r="Q928" s="59">
        <f>Tabla20[[#This Row],[sbruto]]-SUM(Tabla20[[#This Row],[ISR]:[AFP]])-Tabla20[[#This Row],[sneto]]</f>
        <v>25</v>
      </c>
      <c r="R928" s="59">
        <v>28202</v>
      </c>
      <c r="S928" s="45" t="str">
        <f>_xlfn.XLOOKUP(Tabla20[[#This Row],[cedula]],TMODELO[Numero Documento],TMODELO[gen])</f>
        <v>F</v>
      </c>
      <c r="T928" s="49" t="str">
        <f>_xlfn.XLOOKUP(Tabla20[[#This Row],[cedula]],TMODELO[Numero Documento],TMODELO[Lugar Funciones Codigo])</f>
        <v>01.83.03.05</v>
      </c>
    </row>
    <row r="929" spans="1:20">
      <c r="A929" s="57" t="s">
        <v>3113</v>
      </c>
      <c r="B929" s="57" t="s">
        <v>3145</v>
      </c>
      <c r="C929" s="57" t="s">
        <v>3158</v>
      </c>
      <c r="D929" s="57" t="s">
        <v>2585</v>
      </c>
      <c r="E929" s="57" t="str">
        <f>_xlfn.XLOOKUP(Tabla20[[#This Row],[cedula]],TMODELO[Numero Documento],TMODELO[Empleado])</f>
        <v>RAMON MARIA RODRIGUEZ</v>
      </c>
      <c r="F929" s="57" t="s">
        <v>614</v>
      </c>
      <c r="G929" s="57" t="str">
        <f>_xlfn.XLOOKUP(Tabla20[[#This Row],[cedula]],TMODELO[Numero Documento],TMODELO[Lugar Funciones])</f>
        <v>OFICINA NACIONAL DE PATRIMONIO CULTURAL SUBACUATICO</v>
      </c>
      <c r="H929" s="57" t="str">
        <f>_xlfn.XLOOKUP(Tabla20[[#This Row],[cedula]],TCARRERA[CEDULA],TCARRERA[CATEGORIA DEL SERVIDOR],"")</f>
        <v/>
      </c>
      <c r="I929" s="65"/>
      <c r="J929" s="41" t="str">
        <f>IF(Tabla20[[#This Row],[CARRERA]]&lt;&gt;"",Tabla20[[#This Row],[CARRERA]],IF(Tabla20[[#This Row],[Columna1]]&lt;&gt;"",Tabla20[[#This Row],[Columna1]],""))</f>
        <v/>
      </c>
      <c r="K929" s="55" t="str">
        <f>IF(Tabla20[[#This Row],[TIPO]]="Temporales",_xlfn.XLOOKUP(Tabla20[[#This Row],[NOMBRE Y APELLIDO]],TBLFECHAS[NOMBRE Y APELLIDO],TBLFECHAS[DESDE]),"")</f>
        <v/>
      </c>
      <c r="L929" s="55" t="str">
        <f>IF(Tabla20[[#This Row],[TIPO]]="Temporales",_xlfn.XLOOKUP(Tabla20[[#This Row],[NOMBRE Y APELLIDO]],TBLFECHAS[NOMBRE Y APELLIDO],TBLFECHAS[HASTA]),"")</f>
        <v/>
      </c>
      <c r="M929" s="58">
        <v>22000</v>
      </c>
      <c r="N929" s="60">
        <v>0</v>
      </c>
      <c r="O929" s="59">
        <v>668.8</v>
      </c>
      <c r="P929" s="59">
        <v>631.4</v>
      </c>
      <c r="Q929" s="59">
        <f>Tabla20[[#This Row],[sbruto]]-SUM(Tabla20[[#This Row],[ISR]:[AFP]])-Tabla20[[#This Row],[sneto]]</f>
        <v>375</v>
      </c>
      <c r="R929" s="59">
        <v>20324.8</v>
      </c>
      <c r="S929" s="48" t="str">
        <f>_xlfn.XLOOKUP(Tabla20[[#This Row],[cedula]],TMODELO[Numero Documento],TMODELO[gen])</f>
        <v>M</v>
      </c>
      <c r="T929" s="49" t="str">
        <f>_xlfn.XLOOKUP(Tabla20[[#This Row],[cedula]],TMODELO[Numero Documento],TMODELO[Lugar Funciones Codigo])</f>
        <v>01.83.03.05</v>
      </c>
    </row>
    <row r="930" spans="1:20">
      <c r="A930" s="57" t="s">
        <v>3113</v>
      </c>
      <c r="B930" s="57" t="s">
        <v>3145</v>
      </c>
      <c r="C930" s="57" t="s">
        <v>3158</v>
      </c>
      <c r="D930" s="57" t="s">
        <v>2588</v>
      </c>
      <c r="E930" s="57" t="str">
        <f>_xlfn.XLOOKUP(Tabla20[[#This Row],[cedula]],TMODELO[Numero Documento],TMODELO[Empleado])</f>
        <v>VALENTINA BALBUENA</v>
      </c>
      <c r="F930" s="57" t="s">
        <v>8</v>
      </c>
      <c r="G930" s="57" t="str">
        <f>_xlfn.XLOOKUP(Tabla20[[#This Row],[cedula]],TMODELO[Numero Documento],TMODELO[Lugar Funciones])</f>
        <v>OFICINA NACIONAL DE PATRIMONIO CULTURAL SUBACUATICO</v>
      </c>
      <c r="H930" s="57" t="str">
        <f>_xlfn.XLOOKUP(Tabla20[[#This Row],[cedula]],TCARRERA[CEDULA],TCARRERA[CATEGORIA DEL SERVIDOR],"")</f>
        <v/>
      </c>
      <c r="I930" s="65"/>
      <c r="J930" s="41" t="str">
        <f>IF(Tabla20[[#This Row],[CARRERA]]&lt;&gt;"",Tabla20[[#This Row],[CARRERA]],IF(Tabla20[[#This Row],[Columna1]]&lt;&gt;"",Tabla20[[#This Row],[Columna1]],""))</f>
        <v/>
      </c>
      <c r="K930" s="55" t="str">
        <f>IF(Tabla20[[#This Row],[TIPO]]="Temporales",_xlfn.XLOOKUP(Tabla20[[#This Row],[NOMBRE Y APELLIDO]],TBLFECHAS[NOMBRE Y APELLIDO],TBLFECHAS[DESDE]),"")</f>
        <v/>
      </c>
      <c r="L930" s="55" t="str">
        <f>IF(Tabla20[[#This Row],[TIPO]]="Temporales",_xlfn.XLOOKUP(Tabla20[[#This Row],[NOMBRE Y APELLIDO]],TBLFECHAS[NOMBRE Y APELLIDO],TBLFECHAS[HASTA]),"")</f>
        <v/>
      </c>
      <c r="M930" s="58">
        <v>16500</v>
      </c>
      <c r="N930" s="60">
        <v>0</v>
      </c>
      <c r="O930" s="59">
        <v>501.6</v>
      </c>
      <c r="P930" s="59">
        <v>473.55</v>
      </c>
      <c r="Q930" s="59">
        <f>Tabla20[[#This Row],[sbruto]]-SUM(Tabla20[[#This Row],[ISR]:[AFP]])-Tabla20[[#This Row],[sneto]]</f>
        <v>4044.5699999999997</v>
      </c>
      <c r="R930" s="59">
        <v>11480.28</v>
      </c>
      <c r="S930" s="45" t="str">
        <f>_xlfn.XLOOKUP(Tabla20[[#This Row],[cedula]],TMODELO[Numero Documento],TMODELO[gen])</f>
        <v>F</v>
      </c>
      <c r="T930" s="49" t="str">
        <f>_xlfn.XLOOKUP(Tabla20[[#This Row],[cedula]],TMODELO[Numero Documento],TMODELO[Lugar Funciones Codigo])</f>
        <v>01.83.03.05</v>
      </c>
    </row>
    <row r="931" spans="1:20">
      <c r="A931" s="57" t="s">
        <v>3113</v>
      </c>
      <c r="B931" s="57" t="s">
        <v>3145</v>
      </c>
      <c r="C931" s="57" t="s">
        <v>3155</v>
      </c>
      <c r="D931" s="57" t="s">
        <v>2267</v>
      </c>
      <c r="E931" s="57" t="str">
        <f>_xlfn.XLOOKUP(Tabla20[[#This Row],[cedula]],TMODELO[Numero Documento],TMODELO[Empleado])</f>
        <v>RAMON PASTOR DE MOYA RODRIGUEZ</v>
      </c>
      <c r="F931" s="57" t="s">
        <v>936</v>
      </c>
      <c r="G931" s="57" t="str">
        <f>_xlfn.XLOOKUP(Tabla20[[#This Row],[cedula]],TMODELO[Numero Documento],TMODELO[Lugar Funciones])</f>
        <v>VICEMINISTERIO DE IDENTIDAD CULTURAL Y CIUDADANA</v>
      </c>
      <c r="H931" s="57" t="str">
        <f>_xlfn.XLOOKUP(Tabla20[[#This Row],[cedula]],TCARRERA[CEDULA],TCARRERA[CATEGORIA DEL SERVIDOR],"")</f>
        <v/>
      </c>
      <c r="I931" s="65"/>
      <c r="J931" s="50" t="str">
        <f>IF(Tabla20[[#This Row],[CARRERA]]&lt;&gt;"",Tabla20[[#This Row],[CARRERA]],IF(Tabla20[[#This Row],[Columna1]]&lt;&gt;"",Tabla20[[#This Row],[Columna1]],""))</f>
        <v/>
      </c>
      <c r="K931" s="54" t="str">
        <f>IF(Tabla20[[#This Row],[TIPO]]="Temporales",_xlfn.XLOOKUP(Tabla20[[#This Row],[NOMBRE Y APELLIDO]],TBLFECHAS[NOMBRE Y APELLIDO],TBLFECHAS[DESDE]),"")</f>
        <v/>
      </c>
      <c r="L931" s="54" t="str">
        <f>IF(Tabla20[[#This Row],[TIPO]]="Temporales",_xlfn.XLOOKUP(Tabla20[[#This Row],[NOMBRE Y APELLIDO]],TBLFECHAS[NOMBRE Y APELLIDO],TBLFECHAS[HASTA]),"")</f>
        <v/>
      </c>
      <c r="M931" s="58">
        <v>220000</v>
      </c>
      <c r="N931" s="63">
        <v>0</v>
      </c>
      <c r="O931" s="59">
        <v>4943.8</v>
      </c>
      <c r="P931" s="59">
        <v>6314</v>
      </c>
      <c r="Q931" s="59">
        <f>Tabla20[[#This Row],[sbruto]]-SUM(Tabla20[[#This Row],[ISR]:[AFP]])-Tabla20[[#This Row],[sneto]]</f>
        <v>25</v>
      </c>
      <c r="R931" s="59">
        <v>208717.2</v>
      </c>
      <c r="S931" s="45" t="str">
        <f>_xlfn.XLOOKUP(Tabla20[[#This Row],[cedula]],TMODELO[Numero Documento],TMODELO[gen])</f>
        <v>M</v>
      </c>
      <c r="T931" s="49" t="str">
        <f>_xlfn.XLOOKUP(Tabla20[[#This Row],[cedula]],TMODELO[Numero Documento],TMODELO[Lugar Funciones Codigo])</f>
        <v>01.83.04</v>
      </c>
    </row>
    <row r="932" spans="1:20">
      <c r="A932" s="57" t="s">
        <v>3113</v>
      </c>
      <c r="B932" s="57" t="s">
        <v>3145</v>
      </c>
      <c r="C932" s="57" t="s">
        <v>3155</v>
      </c>
      <c r="D932" s="57" t="s">
        <v>2050</v>
      </c>
      <c r="E932" s="57" t="str">
        <f>_xlfn.XLOOKUP(Tabla20[[#This Row],[cedula]],TMODELO[Numero Documento],TMODELO[Empleado])</f>
        <v>ALEJANDRA MARIA BRITO ESTEPAN</v>
      </c>
      <c r="F932" s="57" t="s">
        <v>32</v>
      </c>
      <c r="G932" s="57" t="str">
        <f>_xlfn.XLOOKUP(Tabla20[[#This Row],[cedula]],TMODELO[Numero Documento],TMODELO[Lugar Funciones])</f>
        <v>VICEMINISTERIO DE IDENTIDAD CULTURAL Y CIUDADANA</v>
      </c>
      <c r="H932" s="57" t="str">
        <f>_xlfn.XLOOKUP(Tabla20[[#This Row],[cedula]],TCARRERA[CEDULA],TCARRERA[CATEGORIA DEL SERVIDOR],"")</f>
        <v/>
      </c>
      <c r="I932" s="65"/>
      <c r="J932" s="41" t="str">
        <f>IF(Tabla20[[#This Row],[CARRERA]]&lt;&gt;"",Tabla20[[#This Row],[CARRERA]],IF(Tabla20[[#This Row],[Columna1]]&lt;&gt;"",Tabla20[[#This Row],[Columna1]],""))</f>
        <v/>
      </c>
      <c r="K932" s="55" t="str">
        <f>IF(Tabla20[[#This Row],[TIPO]]="Temporales",_xlfn.XLOOKUP(Tabla20[[#This Row],[NOMBRE Y APELLIDO]],TBLFECHAS[NOMBRE Y APELLIDO],TBLFECHAS[DESDE]),"")</f>
        <v/>
      </c>
      <c r="L932" s="55" t="str">
        <f>IF(Tabla20[[#This Row],[TIPO]]="Temporales",_xlfn.XLOOKUP(Tabla20[[#This Row],[NOMBRE Y APELLIDO]],TBLFECHAS[NOMBRE Y APELLIDO],TBLFECHAS[HASTA]),"")</f>
        <v/>
      </c>
      <c r="M932" s="58">
        <v>80000</v>
      </c>
      <c r="N932" s="61">
        <v>7400.87</v>
      </c>
      <c r="O932" s="59">
        <v>2432</v>
      </c>
      <c r="P932" s="59">
        <v>2296</v>
      </c>
      <c r="Q932" s="59">
        <f>Tabla20[[#This Row],[sbruto]]-SUM(Tabla20[[#This Row],[ISR]:[AFP]])-Tabla20[[#This Row],[sneto]]</f>
        <v>25</v>
      </c>
      <c r="R932" s="59">
        <v>67846.13</v>
      </c>
      <c r="S932" s="45" t="str">
        <f>_xlfn.XLOOKUP(Tabla20[[#This Row],[cedula]],TMODELO[Numero Documento],TMODELO[gen])</f>
        <v>F</v>
      </c>
      <c r="T932" s="49" t="str">
        <f>_xlfn.XLOOKUP(Tabla20[[#This Row],[cedula]],TMODELO[Numero Documento],TMODELO[Lugar Funciones Codigo])</f>
        <v>01.83.04</v>
      </c>
    </row>
    <row r="933" spans="1:20">
      <c r="A933" s="57" t="s">
        <v>3113</v>
      </c>
      <c r="B933" s="57" t="s">
        <v>3145</v>
      </c>
      <c r="C933" s="57" t="s">
        <v>3155</v>
      </c>
      <c r="D933" s="57" t="s">
        <v>1333</v>
      </c>
      <c r="E933" s="57" t="str">
        <f>_xlfn.XLOOKUP(Tabla20[[#This Row],[cedula]],TMODELO[Numero Documento],TMODELO[Empleado])</f>
        <v>CLARIBEL MICHEL SANTANA GONZALEZ</v>
      </c>
      <c r="F933" s="57" t="s">
        <v>10</v>
      </c>
      <c r="G933" s="57" t="str">
        <f>_xlfn.XLOOKUP(Tabla20[[#This Row],[cedula]],TMODELO[Numero Documento],TMODELO[Lugar Funciones])</f>
        <v>VICEMINISTERIO DE IDENTIDAD CULTURAL Y CIUDADANA</v>
      </c>
      <c r="H933" s="57" t="str">
        <f>_xlfn.XLOOKUP(Tabla20[[#This Row],[cedula]],TCARRERA[CEDULA],TCARRERA[CATEGORIA DEL SERVIDOR],"")</f>
        <v>CARRERA ADMINISTRATIVA</v>
      </c>
      <c r="I933" s="65"/>
      <c r="J933" s="41" t="str">
        <f>IF(Tabla20[[#This Row],[CARRERA]]&lt;&gt;"",Tabla20[[#This Row],[CARRERA]],IF(Tabla20[[#This Row],[Columna1]]&lt;&gt;"",Tabla20[[#This Row],[Columna1]],""))</f>
        <v>CARRERA ADMINISTRATIVA</v>
      </c>
      <c r="K933" s="55" t="str">
        <f>IF(Tabla20[[#This Row],[TIPO]]="Temporales",_xlfn.XLOOKUP(Tabla20[[#This Row],[NOMBRE Y APELLIDO]],TBLFECHAS[NOMBRE Y APELLIDO],TBLFECHAS[DESDE]),"")</f>
        <v/>
      </c>
      <c r="L933" s="55" t="str">
        <f>IF(Tabla20[[#This Row],[TIPO]]="Temporales",_xlfn.XLOOKUP(Tabla20[[#This Row],[NOMBRE Y APELLIDO]],TBLFECHAS[NOMBRE Y APELLIDO],TBLFECHAS[HASTA]),"")</f>
        <v/>
      </c>
      <c r="M933" s="58">
        <v>60000</v>
      </c>
      <c r="N933" s="60">
        <v>5098.43</v>
      </c>
      <c r="O933" s="59">
        <v>1824</v>
      </c>
      <c r="P933" s="59">
        <v>1722</v>
      </c>
      <c r="Q933" s="59">
        <f>Tabla20[[#This Row],[sbruto]]-SUM(Tabla20[[#This Row],[ISR]:[AFP]])-Tabla20[[#This Row],[sneto]]</f>
        <v>1375.1200000000026</v>
      </c>
      <c r="R933" s="59">
        <v>49980.45</v>
      </c>
      <c r="S933" s="49" t="str">
        <f>_xlfn.XLOOKUP(Tabla20[[#This Row],[cedula]],TMODELO[Numero Documento],TMODELO[gen])</f>
        <v>F</v>
      </c>
      <c r="T933" s="49" t="str">
        <f>_xlfn.XLOOKUP(Tabla20[[#This Row],[cedula]],TMODELO[Numero Documento],TMODELO[Lugar Funciones Codigo])</f>
        <v>01.83.04</v>
      </c>
    </row>
    <row r="934" spans="1:20">
      <c r="A934" s="57" t="s">
        <v>3113</v>
      </c>
      <c r="B934" s="57" t="s">
        <v>3145</v>
      </c>
      <c r="C934" s="57" t="s">
        <v>3155</v>
      </c>
      <c r="D934" s="57" t="s">
        <v>2065</v>
      </c>
      <c r="E934" s="57" t="str">
        <f>_xlfn.XLOOKUP(Tabla20[[#This Row],[cedula]],TMODELO[Numero Documento],TMODELO[Empleado])</f>
        <v>ANNE ELISA GONZALEZ GARRIDO</v>
      </c>
      <c r="F934" s="57" t="s">
        <v>199</v>
      </c>
      <c r="G934" s="57" t="str">
        <f>_xlfn.XLOOKUP(Tabla20[[#This Row],[cedula]],TMODELO[Numero Documento],TMODELO[Lugar Funciones])</f>
        <v>VICEMINISTERIO DE IDENTIDAD CULTURAL Y CIUDADANA</v>
      </c>
      <c r="H934" s="57" t="str">
        <f>_xlfn.XLOOKUP(Tabla20[[#This Row],[cedula]],TCARRERA[CEDULA],TCARRERA[CATEGORIA DEL SERVIDOR],"")</f>
        <v/>
      </c>
      <c r="I934" s="65"/>
      <c r="J934" s="41" t="str">
        <f>IF(Tabla20[[#This Row],[CARRERA]]&lt;&gt;"",Tabla20[[#This Row],[CARRERA]],IF(Tabla20[[#This Row],[Columna1]]&lt;&gt;"",Tabla20[[#This Row],[Columna1]],""))</f>
        <v/>
      </c>
      <c r="K934" s="55" t="str">
        <f>IF(Tabla20[[#This Row],[TIPO]]="Temporales",_xlfn.XLOOKUP(Tabla20[[#This Row],[NOMBRE Y APELLIDO]],TBLFECHAS[NOMBRE Y APELLIDO],TBLFECHAS[DESDE]),"")</f>
        <v/>
      </c>
      <c r="L934" s="55" t="str">
        <f>IF(Tabla20[[#This Row],[TIPO]]="Temporales",_xlfn.XLOOKUP(Tabla20[[#This Row],[NOMBRE Y APELLIDO]],TBLFECHAS[NOMBRE Y APELLIDO],TBLFECHAS[HASTA]),"")</f>
        <v/>
      </c>
      <c r="M934" s="58">
        <v>35000</v>
      </c>
      <c r="N934" s="63">
        <v>0</v>
      </c>
      <c r="O934" s="59">
        <v>1064</v>
      </c>
      <c r="P934" s="59">
        <v>1004.5</v>
      </c>
      <c r="Q934" s="59">
        <f>Tabla20[[#This Row],[sbruto]]-SUM(Tabla20[[#This Row],[ISR]:[AFP]])-Tabla20[[#This Row],[sneto]]</f>
        <v>25</v>
      </c>
      <c r="R934" s="59">
        <v>32906.5</v>
      </c>
      <c r="S934" s="49" t="str">
        <f>_xlfn.XLOOKUP(Tabla20[[#This Row],[cedula]],TMODELO[Numero Documento],TMODELO[gen])</f>
        <v>F</v>
      </c>
      <c r="T934" s="49" t="str">
        <f>_xlfn.XLOOKUP(Tabla20[[#This Row],[cedula]],TMODELO[Numero Documento],TMODELO[Lugar Funciones Codigo])</f>
        <v>01.83.04</v>
      </c>
    </row>
    <row r="935" spans="1:20">
      <c r="A935" s="57" t="s">
        <v>3113</v>
      </c>
      <c r="B935" s="57" t="s">
        <v>3145</v>
      </c>
      <c r="C935" s="57" t="s">
        <v>3155</v>
      </c>
      <c r="D935" s="57" t="s">
        <v>2163</v>
      </c>
      <c r="E935" s="57" t="str">
        <f>_xlfn.XLOOKUP(Tabla20[[#This Row],[cedula]],TMODELO[Numero Documento],TMODELO[Empleado])</f>
        <v>JOSE ANTONIO TAVERAS GUZMAN</v>
      </c>
      <c r="F935" s="57" t="s">
        <v>395</v>
      </c>
      <c r="G935" s="57" t="str">
        <f>_xlfn.XLOOKUP(Tabla20[[#This Row],[cedula]],TMODELO[Numero Documento],TMODELO[Lugar Funciones])</f>
        <v>VICEMINISTERIO DE IDENTIDAD CULTURAL Y CIUDADANA</v>
      </c>
      <c r="H935" s="57" t="str">
        <f>_xlfn.XLOOKUP(Tabla20[[#This Row],[cedula]],TCARRERA[CEDULA],TCARRERA[CATEGORIA DEL SERVIDOR],"")</f>
        <v/>
      </c>
      <c r="I935" s="65"/>
      <c r="J935" s="41" t="str">
        <f>IF(Tabla20[[#This Row],[CARRERA]]&lt;&gt;"",Tabla20[[#This Row],[CARRERA]],IF(Tabla20[[#This Row],[Columna1]]&lt;&gt;"",Tabla20[[#This Row],[Columna1]],""))</f>
        <v/>
      </c>
      <c r="K935" s="55" t="str">
        <f>IF(Tabla20[[#This Row],[TIPO]]="Temporales",_xlfn.XLOOKUP(Tabla20[[#This Row],[NOMBRE Y APELLIDO]],TBLFECHAS[NOMBRE Y APELLIDO],TBLFECHAS[DESDE]),"")</f>
        <v/>
      </c>
      <c r="L935" s="55" t="str">
        <f>IF(Tabla20[[#This Row],[TIPO]]="Temporales",_xlfn.XLOOKUP(Tabla20[[#This Row],[NOMBRE Y APELLIDO]],TBLFECHAS[NOMBRE Y APELLIDO],TBLFECHAS[HASTA]),"")</f>
        <v/>
      </c>
      <c r="M935" s="58">
        <v>35000</v>
      </c>
      <c r="N935" s="61">
        <v>0</v>
      </c>
      <c r="O935" s="59">
        <v>1064</v>
      </c>
      <c r="P935" s="59">
        <v>1004.5</v>
      </c>
      <c r="Q935" s="59">
        <f>Tabla20[[#This Row],[sbruto]]-SUM(Tabla20[[#This Row],[ISR]:[AFP]])-Tabla20[[#This Row],[sneto]]</f>
        <v>25</v>
      </c>
      <c r="R935" s="59">
        <v>32906.5</v>
      </c>
      <c r="S935" s="45" t="str">
        <f>_xlfn.XLOOKUP(Tabla20[[#This Row],[cedula]],TMODELO[Numero Documento],TMODELO[gen])</f>
        <v>M</v>
      </c>
      <c r="T935" s="49" t="str">
        <f>_xlfn.XLOOKUP(Tabla20[[#This Row],[cedula]],TMODELO[Numero Documento],TMODELO[Lugar Funciones Codigo])</f>
        <v>01.83.04</v>
      </c>
    </row>
    <row r="936" spans="1:20">
      <c r="A936" s="57" t="s">
        <v>3113</v>
      </c>
      <c r="B936" s="57" t="s">
        <v>3145</v>
      </c>
      <c r="C936" s="57" t="s">
        <v>3155</v>
      </c>
      <c r="D936" s="57" t="s">
        <v>2260</v>
      </c>
      <c r="E936" s="57" t="str">
        <f>_xlfn.XLOOKUP(Tabla20[[#This Row],[cedula]],TMODELO[Numero Documento],TMODELO[Empleado])</f>
        <v>RAMON ALBERTO DURAN CELESTINO</v>
      </c>
      <c r="F936" s="57" t="s">
        <v>732</v>
      </c>
      <c r="G936" s="57" t="str">
        <f>_xlfn.XLOOKUP(Tabla20[[#This Row],[cedula]],TMODELO[Numero Documento],TMODELO[Lugar Funciones])</f>
        <v>VICEMINISTERIO DE IDENTIDAD CULTURAL Y CIUDADANA</v>
      </c>
      <c r="H936" s="57" t="str">
        <f>_xlfn.XLOOKUP(Tabla20[[#This Row],[cedula]],TCARRERA[CEDULA],TCARRERA[CATEGORIA DEL SERVIDOR],"")</f>
        <v/>
      </c>
      <c r="I936" s="65"/>
      <c r="J936" s="41" t="str">
        <f>IF(Tabla20[[#This Row],[CARRERA]]&lt;&gt;"",Tabla20[[#This Row],[CARRERA]],IF(Tabla20[[#This Row],[Columna1]]&lt;&gt;"",Tabla20[[#This Row],[Columna1]],""))</f>
        <v/>
      </c>
      <c r="K936" s="55" t="str">
        <f>IF(Tabla20[[#This Row],[TIPO]]="Temporales",_xlfn.XLOOKUP(Tabla20[[#This Row],[NOMBRE Y APELLIDO]],TBLFECHAS[NOMBRE Y APELLIDO],TBLFECHAS[DESDE]),"")</f>
        <v/>
      </c>
      <c r="L936" s="55" t="str">
        <f>IF(Tabla20[[#This Row],[TIPO]]="Temporales",_xlfn.XLOOKUP(Tabla20[[#This Row],[NOMBRE Y APELLIDO]],TBLFECHAS[NOMBRE Y APELLIDO],TBLFECHAS[HASTA]),"")</f>
        <v/>
      </c>
      <c r="M936" s="58">
        <v>24000</v>
      </c>
      <c r="N936" s="63">
        <v>0</v>
      </c>
      <c r="O936" s="59">
        <v>729.6</v>
      </c>
      <c r="P936" s="59">
        <v>688.8</v>
      </c>
      <c r="Q936" s="59">
        <f>Tabla20[[#This Row],[sbruto]]-SUM(Tabla20[[#This Row],[ISR]:[AFP]])-Tabla20[[#This Row],[sneto]]</f>
        <v>25</v>
      </c>
      <c r="R936" s="59">
        <v>22556.6</v>
      </c>
      <c r="S936" s="48" t="str">
        <f>_xlfn.XLOOKUP(Tabla20[[#This Row],[cedula]],TMODELO[Numero Documento],TMODELO[gen])</f>
        <v>M</v>
      </c>
      <c r="T936" s="49" t="str">
        <f>_xlfn.XLOOKUP(Tabla20[[#This Row],[cedula]],TMODELO[Numero Documento],TMODELO[Lugar Funciones Codigo])</f>
        <v>01.83.04</v>
      </c>
    </row>
    <row r="937" spans="1:20">
      <c r="A937" s="57" t="s">
        <v>3113</v>
      </c>
      <c r="B937" s="57" t="s">
        <v>3145</v>
      </c>
      <c r="C937" s="57" t="s">
        <v>3155</v>
      </c>
      <c r="D937" s="57" t="s">
        <v>1400</v>
      </c>
      <c r="E937" s="57" t="str">
        <f>_xlfn.XLOOKUP(Tabla20[[#This Row],[cedula]],TMODELO[Numero Documento],TMODELO[Empleado])</f>
        <v>VIRGINIA DE LA CRUZ VINICIO</v>
      </c>
      <c r="F937" s="57" t="s">
        <v>8</v>
      </c>
      <c r="G937" s="57" t="str">
        <f>_xlfn.XLOOKUP(Tabla20[[#This Row],[cedula]],TMODELO[Numero Documento],TMODELO[Lugar Funciones])</f>
        <v>VICEMINISTERIO DE IDENTIDAD CULTURAL Y CIUDADANA</v>
      </c>
      <c r="H937" s="57" t="str">
        <f>_xlfn.XLOOKUP(Tabla20[[#This Row],[cedula]],TCARRERA[CEDULA],TCARRERA[CATEGORIA DEL SERVIDOR],"")</f>
        <v>CARRERA ADMINISTRATIVA</v>
      </c>
      <c r="I937" s="65"/>
      <c r="J937" s="41" t="str">
        <f>IF(Tabla20[[#This Row],[CARRERA]]&lt;&gt;"",Tabla20[[#This Row],[CARRERA]],IF(Tabla20[[#This Row],[Columna1]]&lt;&gt;"",Tabla20[[#This Row],[Columna1]],""))</f>
        <v>CARRERA ADMINISTRATIVA</v>
      </c>
      <c r="K937" s="55" t="str">
        <f>IF(Tabla20[[#This Row],[TIPO]]="Temporales",_xlfn.XLOOKUP(Tabla20[[#This Row],[NOMBRE Y APELLIDO]],TBLFECHAS[NOMBRE Y APELLIDO],TBLFECHAS[DESDE]),"")</f>
        <v/>
      </c>
      <c r="L937" s="55" t="str">
        <f>IF(Tabla20[[#This Row],[TIPO]]="Temporales",_xlfn.XLOOKUP(Tabla20[[#This Row],[NOMBRE Y APELLIDO]],TBLFECHAS[NOMBRE Y APELLIDO],TBLFECHAS[HASTA]),"")</f>
        <v/>
      </c>
      <c r="M937" s="58">
        <v>17000</v>
      </c>
      <c r="N937" s="63">
        <v>0</v>
      </c>
      <c r="O937" s="59">
        <v>516.79999999999995</v>
      </c>
      <c r="P937" s="59">
        <v>487.9</v>
      </c>
      <c r="Q937" s="59">
        <f>Tabla20[[#This Row],[sbruto]]-SUM(Tabla20[[#This Row],[ISR]:[AFP]])-Tabla20[[#This Row],[sneto]]</f>
        <v>5000.1099999999988</v>
      </c>
      <c r="R937" s="59">
        <v>10995.19</v>
      </c>
      <c r="S937" s="45" t="str">
        <f>_xlfn.XLOOKUP(Tabla20[[#This Row],[cedula]],TMODELO[Numero Documento],TMODELO[gen])</f>
        <v>F</v>
      </c>
      <c r="T937" s="49" t="str">
        <f>_xlfn.XLOOKUP(Tabla20[[#This Row],[cedula]],TMODELO[Numero Documento],TMODELO[Lugar Funciones Codigo])</f>
        <v>01.83.04</v>
      </c>
    </row>
    <row r="938" spans="1:20">
      <c r="A938" s="57" t="s">
        <v>3113</v>
      </c>
      <c r="B938" s="57" t="s">
        <v>3145</v>
      </c>
      <c r="C938" s="57" t="s">
        <v>3155</v>
      </c>
      <c r="D938" s="57" t="s">
        <v>2143</v>
      </c>
      <c r="E938" s="57" t="str">
        <f>_xlfn.XLOOKUP(Tabla20[[#This Row],[cedula]],TMODELO[Numero Documento],TMODELO[Empleado])</f>
        <v>GUILLERMO LIRIANO BASS</v>
      </c>
      <c r="F938" s="57" t="s">
        <v>60</v>
      </c>
      <c r="G938" s="57" t="str">
        <f>_xlfn.XLOOKUP(Tabla20[[#This Row],[cedula]],TMODELO[Numero Documento],TMODELO[Lugar Funciones])</f>
        <v>DIRECCION DE PARTICIPACION POPULAR</v>
      </c>
      <c r="H938" s="57" t="str">
        <f>_xlfn.XLOOKUP(Tabla20[[#This Row],[cedula]],TCARRERA[CEDULA],TCARRERA[CATEGORIA DEL SERVIDOR],"")</f>
        <v/>
      </c>
      <c r="I938" s="65"/>
      <c r="J938" s="41" t="str">
        <f>IF(Tabla20[[#This Row],[CARRERA]]&lt;&gt;"",Tabla20[[#This Row],[CARRERA]],IF(Tabla20[[#This Row],[Columna1]]&lt;&gt;"",Tabla20[[#This Row],[Columna1]],""))</f>
        <v/>
      </c>
      <c r="K938" s="55" t="str">
        <f>IF(Tabla20[[#This Row],[TIPO]]="Temporales",_xlfn.XLOOKUP(Tabla20[[#This Row],[NOMBRE Y APELLIDO]],TBLFECHAS[NOMBRE Y APELLIDO],TBLFECHAS[DESDE]),"")</f>
        <v/>
      </c>
      <c r="L938" s="55" t="str">
        <f>IF(Tabla20[[#This Row],[TIPO]]="Temporales",_xlfn.XLOOKUP(Tabla20[[#This Row],[NOMBRE Y APELLIDO]],TBLFECHAS[NOMBRE Y APELLIDO],TBLFECHAS[HASTA]),"")</f>
        <v/>
      </c>
      <c r="M938" s="58">
        <v>160000</v>
      </c>
      <c r="N938" s="63">
        <v>0</v>
      </c>
      <c r="O938" s="61">
        <v>4864</v>
      </c>
      <c r="P938" s="61">
        <v>4592</v>
      </c>
      <c r="Q938" s="61">
        <f>Tabla20[[#This Row],[sbruto]]-SUM(Tabla20[[#This Row],[ISR]:[AFP]])-Tabla20[[#This Row],[sneto]]</f>
        <v>7871</v>
      </c>
      <c r="R938" s="61">
        <v>142673</v>
      </c>
      <c r="S938" s="45" t="str">
        <f>_xlfn.XLOOKUP(Tabla20[[#This Row],[cedula]],TMODELO[Numero Documento],TMODELO[gen])</f>
        <v>M</v>
      </c>
      <c r="T938" s="49" t="str">
        <f>_xlfn.XLOOKUP(Tabla20[[#This Row],[cedula]],TMODELO[Numero Documento],TMODELO[Lugar Funciones Codigo])</f>
        <v>01.83.04.00.02</v>
      </c>
    </row>
    <row r="939" spans="1:20">
      <c r="A939" s="57" t="s">
        <v>3113</v>
      </c>
      <c r="B939" s="57" t="s">
        <v>3145</v>
      </c>
      <c r="C939" s="57" t="s">
        <v>3155</v>
      </c>
      <c r="D939" s="57" t="s">
        <v>1332</v>
      </c>
      <c r="E939" s="57" t="str">
        <f>_xlfn.XLOOKUP(Tabla20[[#This Row],[cedula]],TMODELO[Numero Documento],TMODELO[Empleado])</f>
        <v>CARMEN YUDELKY CASTRO SANTANA</v>
      </c>
      <c r="F939" s="57" t="s">
        <v>10</v>
      </c>
      <c r="G939" s="57" t="str">
        <f>_xlfn.XLOOKUP(Tabla20[[#This Row],[cedula]],TMODELO[Numero Documento],TMODELO[Lugar Funciones])</f>
        <v>DIRECCION DE PARTICIPACION POPULAR</v>
      </c>
      <c r="H939" s="57" t="str">
        <f>_xlfn.XLOOKUP(Tabla20[[#This Row],[cedula]],TCARRERA[CEDULA],TCARRERA[CATEGORIA DEL SERVIDOR],"")</f>
        <v>CARRERA ADMINISTRATIVA</v>
      </c>
      <c r="I939" s="65"/>
      <c r="J939" s="41" t="str">
        <f>IF(Tabla20[[#This Row],[CARRERA]]&lt;&gt;"",Tabla20[[#This Row],[CARRERA]],IF(Tabla20[[#This Row],[Columna1]]&lt;&gt;"",Tabla20[[#This Row],[Columna1]],""))</f>
        <v>CARRERA ADMINISTRATIVA</v>
      </c>
      <c r="K939" s="55" t="str">
        <f>IF(Tabla20[[#This Row],[TIPO]]="Temporales",_xlfn.XLOOKUP(Tabla20[[#This Row],[NOMBRE Y APELLIDO]],TBLFECHAS[NOMBRE Y APELLIDO],TBLFECHAS[DESDE]),"")</f>
        <v/>
      </c>
      <c r="L939" s="55" t="str">
        <f>IF(Tabla20[[#This Row],[TIPO]]="Temporales",_xlfn.XLOOKUP(Tabla20[[#This Row],[NOMBRE Y APELLIDO]],TBLFECHAS[NOMBRE Y APELLIDO],TBLFECHAS[HASTA]),"")</f>
        <v/>
      </c>
      <c r="M939" s="58">
        <v>35000</v>
      </c>
      <c r="N939" s="63">
        <v>0</v>
      </c>
      <c r="O939" s="61">
        <v>1064</v>
      </c>
      <c r="P939" s="61">
        <v>1004.5</v>
      </c>
      <c r="Q939" s="61">
        <f>Tabla20[[#This Row],[sbruto]]-SUM(Tabla20[[#This Row],[ISR]:[AFP]])-Tabla20[[#This Row],[sneto]]</f>
        <v>1421</v>
      </c>
      <c r="R939" s="61">
        <v>31510.5</v>
      </c>
      <c r="S939" s="45" t="str">
        <f>_xlfn.XLOOKUP(Tabla20[[#This Row],[cedula]],TMODELO[Numero Documento],TMODELO[gen])</f>
        <v>F</v>
      </c>
      <c r="T939" s="49" t="str">
        <f>_xlfn.XLOOKUP(Tabla20[[#This Row],[cedula]],TMODELO[Numero Documento],TMODELO[Lugar Funciones Codigo])</f>
        <v>01.83.04.00.02</v>
      </c>
    </row>
    <row r="940" spans="1:20">
      <c r="A940" s="57" t="s">
        <v>3113</v>
      </c>
      <c r="B940" s="57" t="s">
        <v>3145</v>
      </c>
      <c r="C940" s="57" t="s">
        <v>3155</v>
      </c>
      <c r="D940" s="57" t="s">
        <v>2044</v>
      </c>
      <c r="E940" s="57" t="str">
        <f>_xlfn.XLOOKUP(Tabla20[[#This Row],[cedula]],TMODELO[Numero Documento],TMODELO[Empleado])</f>
        <v>AGUSTIN JOSE DULUC</v>
      </c>
      <c r="F940" s="57" t="s">
        <v>199</v>
      </c>
      <c r="G940" s="57" t="str">
        <f>_xlfn.XLOOKUP(Tabla20[[#This Row],[cedula]],TMODELO[Numero Documento],TMODELO[Lugar Funciones])</f>
        <v>DIRECCION DE PARTICIPACION POPULAR</v>
      </c>
      <c r="H940" s="57" t="str">
        <f>_xlfn.XLOOKUP(Tabla20[[#This Row],[cedula]],TCARRERA[CEDULA],TCARRERA[CATEGORIA DEL SERVIDOR],"")</f>
        <v/>
      </c>
      <c r="I940" s="65"/>
      <c r="J940" s="41" t="str">
        <f>IF(Tabla20[[#This Row],[CARRERA]]&lt;&gt;"",Tabla20[[#This Row],[CARRERA]],IF(Tabla20[[#This Row],[Columna1]]&lt;&gt;"",Tabla20[[#This Row],[Columna1]],""))</f>
        <v/>
      </c>
      <c r="K940" s="55" t="str">
        <f>IF(Tabla20[[#This Row],[TIPO]]="Temporales",_xlfn.XLOOKUP(Tabla20[[#This Row],[NOMBRE Y APELLIDO]],TBLFECHAS[NOMBRE Y APELLIDO],TBLFECHAS[DESDE]),"")</f>
        <v/>
      </c>
      <c r="L940" s="55" t="str">
        <f>IF(Tabla20[[#This Row],[TIPO]]="Temporales",_xlfn.XLOOKUP(Tabla20[[#This Row],[NOMBRE Y APELLIDO]],TBLFECHAS[NOMBRE Y APELLIDO],TBLFECHAS[HASTA]),"")</f>
        <v/>
      </c>
      <c r="M940" s="58">
        <v>26250</v>
      </c>
      <c r="N940" s="63">
        <v>0</v>
      </c>
      <c r="O940" s="59">
        <v>798</v>
      </c>
      <c r="P940" s="59">
        <v>753.38</v>
      </c>
      <c r="Q940" s="59">
        <f>Tabla20[[#This Row],[sbruto]]-SUM(Tabla20[[#This Row],[ISR]:[AFP]])-Tabla20[[#This Row],[sneto]]</f>
        <v>3535.59</v>
      </c>
      <c r="R940" s="59">
        <v>21163.03</v>
      </c>
      <c r="S940" s="45" t="str">
        <f>_xlfn.XLOOKUP(Tabla20[[#This Row],[cedula]],TMODELO[Numero Documento],TMODELO[gen])</f>
        <v>M</v>
      </c>
      <c r="T940" s="49" t="str">
        <f>_xlfn.XLOOKUP(Tabla20[[#This Row],[cedula]],TMODELO[Numero Documento],TMODELO[Lugar Funciones Codigo])</f>
        <v>01.83.04.00.02</v>
      </c>
    </row>
    <row r="941" spans="1:20">
      <c r="A941" s="57" t="s">
        <v>3113</v>
      </c>
      <c r="B941" s="57" t="s">
        <v>3145</v>
      </c>
      <c r="C941" s="57" t="s">
        <v>3155</v>
      </c>
      <c r="D941" s="57" t="s">
        <v>2170</v>
      </c>
      <c r="E941" s="57" t="str">
        <f>_xlfn.XLOOKUP(Tabla20[[#This Row],[cedula]],TMODELO[Numero Documento],TMODELO[Empleado])</f>
        <v>JOSE MIGUEL DOMINGUEZ ALONZO</v>
      </c>
      <c r="F941" s="57" t="s">
        <v>199</v>
      </c>
      <c r="G941" s="57" t="str">
        <f>_xlfn.XLOOKUP(Tabla20[[#This Row],[cedula]],TMODELO[Numero Documento],TMODELO[Lugar Funciones])</f>
        <v>DIRECCION DE PARTICIPACION POPULAR</v>
      </c>
      <c r="H941" s="57" t="str">
        <f>_xlfn.XLOOKUP(Tabla20[[#This Row],[cedula]],TCARRERA[CEDULA],TCARRERA[CATEGORIA DEL SERVIDOR],"")</f>
        <v/>
      </c>
      <c r="I941" s="65"/>
      <c r="J941" s="41" t="str">
        <f>IF(Tabla20[[#This Row],[CARRERA]]&lt;&gt;"",Tabla20[[#This Row],[CARRERA]],IF(Tabla20[[#This Row],[Columna1]]&lt;&gt;"",Tabla20[[#This Row],[Columna1]],""))</f>
        <v/>
      </c>
      <c r="K941" s="55" t="str">
        <f>IF(Tabla20[[#This Row],[TIPO]]="Temporales",_xlfn.XLOOKUP(Tabla20[[#This Row],[NOMBRE Y APELLIDO]],TBLFECHAS[NOMBRE Y APELLIDO],TBLFECHAS[DESDE]),"")</f>
        <v/>
      </c>
      <c r="L941" s="55" t="str">
        <f>IF(Tabla20[[#This Row],[TIPO]]="Temporales",_xlfn.XLOOKUP(Tabla20[[#This Row],[NOMBRE Y APELLIDO]],TBLFECHAS[NOMBRE Y APELLIDO],TBLFECHAS[HASTA]),"")</f>
        <v/>
      </c>
      <c r="M941" s="58">
        <v>26250</v>
      </c>
      <c r="N941" s="63">
        <v>0</v>
      </c>
      <c r="O941" s="59">
        <v>798</v>
      </c>
      <c r="P941" s="59">
        <v>753.38</v>
      </c>
      <c r="Q941" s="59">
        <f>Tabla20[[#This Row],[sbruto]]-SUM(Tabla20[[#This Row],[ISR]:[AFP]])-Tabla20[[#This Row],[sneto]]</f>
        <v>1208.5</v>
      </c>
      <c r="R941" s="59">
        <v>23490.12</v>
      </c>
      <c r="S941" s="45" t="str">
        <f>_xlfn.XLOOKUP(Tabla20[[#This Row],[cedula]],TMODELO[Numero Documento],TMODELO[gen])</f>
        <v>M</v>
      </c>
      <c r="T941" s="49" t="str">
        <f>_xlfn.XLOOKUP(Tabla20[[#This Row],[cedula]],TMODELO[Numero Documento],TMODELO[Lugar Funciones Codigo])</f>
        <v>01.83.04.00.02</v>
      </c>
    </row>
    <row r="942" spans="1:20">
      <c r="A942" s="57" t="s">
        <v>3113</v>
      </c>
      <c r="B942" s="57" t="s">
        <v>3145</v>
      </c>
      <c r="C942" s="57" t="s">
        <v>3155</v>
      </c>
      <c r="D942" s="57" t="s">
        <v>2103</v>
      </c>
      <c r="E942" s="57" t="str">
        <f>_xlfn.XLOOKUP(Tabla20[[#This Row],[cedula]],TMODELO[Numero Documento],TMODELO[Empleado])</f>
        <v>DONIS JOAQUIN TAVERAS MORALES</v>
      </c>
      <c r="F942" s="57" t="s">
        <v>199</v>
      </c>
      <c r="G942" s="57" t="str">
        <f>_xlfn.XLOOKUP(Tabla20[[#This Row],[cedula]],TMODELO[Numero Documento],TMODELO[Lugar Funciones])</f>
        <v>DIRECCION DE PARTICIPACION POPULAR</v>
      </c>
      <c r="H942" s="57" t="str">
        <f>_xlfn.XLOOKUP(Tabla20[[#This Row],[cedula]],TCARRERA[CEDULA],TCARRERA[CATEGORIA DEL SERVIDOR],"")</f>
        <v/>
      </c>
      <c r="I942" s="65"/>
      <c r="J942" s="41" t="str">
        <f>IF(Tabla20[[#This Row],[CARRERA]]&lt;&gt;"",Tabla20[[#This Row],[CARRERA]],IF(Tabla20[[#This Row],[Columna1]]&lt;&gt;"",Tabla20[[#This Row],[Columna1]],""))</f>
        <v/>
      </c>
      <c r="K942" s="55" t="str">
        <f>IF(Tabla20[[#This Row],[TIPO]]="Temporales",_xlfn.XLOOKUP(Tabla20[[#This Row],[NOMBRE Y APELLIDO]],TBLFECHAS[NOMBRE Y APELLIDO],TBLFECHAS[DESDE]),"")</f>
        <v/>
      </c>
      <c r="L942" s="55" t="str">
        <f>IF(Tabla20[[#This Row],[TIPO]]="Temporales",_xlfn.XLOOKUP(Tabla20[[#This Row],[NOMBRE Y APELLIDO]],TBLFECHAS[NOMBRE Y APELLIDO],TBLFECHAS[HASTA]),"")</f>
        <v/>
      </c>
      <c r="M942" s="58">
        <v>26250</v>
      </c>
      <c r="N942" s="62">
        <v>0</v>
      </c>
      <c r="O942" s="61">
        <v>798</v>
      </c>
      <c r="P942" s="61">
        <v>753.38</v>
      </c>
      <c r="Q942" s="61">
        <f>Tabla20[[#This Row],[sbruto]]-SUM(Tabla20[[#This Row],[ISR]:[AFP]])-Tabla20[[#This Row],[sneto]]</f>
        <v>25</v>
      </c>
      <c r="R942" s="61">
        <v>24673.62</v>
      </c>
      <c r="S942" s="45" t="str">
        <f>_xlfn.XLOOKUP(Tabla20[[#This Row],[cedula]],TMODELO[Numero Documento],TMODELO[gen])</f>
        <v>M</v>
      </c>
      <c r="T942" s="49" t="str">
        <f>_xlfn.XLOOKUP(Tabla20[[#This Row],[cedula]],TMODELO[Numero Documento],TMODELO[Lugar Funciones Codigo])</f>
        <v>01.83.04.00.02</v>
      </c>
    </row>
    <row r="943" spans="1:20">
      <c r="A943" s="57" t="s">
        <v>3113</v>
      </c>
      <c r="B943" s="57" t="s">
        <v>3145</v>
      </c>
      <c r="C943" s="57" t="s">
        <v>3155</v>
      </c>
      <c r="D943" s="57" t="s">
        <v>1371</v>
      </c>
      <c r="E943" s="57" t="str">
        <f>_xlfn.XLOOKUP(Tabla20[[#This Row],[cedula]],TMODELO[Numero Documento],TMODELO[Empleado])</f>
        <v>MARIA TERESA ALCANTARA RAMIREZ</v>
      </c>
      <c r="F943" s="57" t="s">
        <v>316</v>
      </c>
      <c r="G943" s="57" t="str">
        <f>_xlfn.XLOOKUP(Tabla20[[#This Row],[cedula]],TMODELO[Numero Documento],TMODELO[Lugar Funciones])</f>
        <v>DIRECCION DE PARTICIPACION POPULAR</v>
      </c>
      <c r="H943" s="57" t="str">
        <f>_xlfn.XLOOKUP(Tabla20[[#This Row],[cedula]],TCARRERA[CEDULA],TCARRERA[CATEGORIA DEL SERVIDOR],"")</f>
        <v>CARRERA ADMINISTRATIVA</v>
      </c>
      <c r="I943" s="65"/>
      <c r="J943" s="41" t="str">
        <f>IF(Tabla20[[#This Row],[CARRERA]]&lt;&gt;"",Tabla20[[#This Row],[CARRERA]],IF(Tabla20[[#This Row],[Columna1]]&lt;&gt;"",Tabla20[[#This Row],[Columna1]],""))</f>
        <v>CARRERA ADMINISTRATIVA</v>
      </c>
      <c r="K943" s="55" t="str">
        <f>IF(Tabla20[[#This Row],[TIPO]]="Temporales",_xlfn.XLOOKUP(Tabla20[[#This Row],[NOMBRE Y APELLIDO]],TBLFECHAS[NOMBRE Y APELLIDO],TBLFECHAS[DESDE]),"")</f>
        <v/>
      </c>
      <c r="L943" s="55" t="str">
        <f>IF(Tabla20[[#This Row],[TIPO]]="Temporales",_xlfn.XLOOKUP(Tabla20[[#This Row],[NOMBRE Y APELLIDO]],TBLFECHAS[NOMBRE Y APELLIDO],TBLFECHAS[HASTA]),"")</f>
        <v/>
      </c>
      <c r="M943" s="58">
        <v>11258.5</v>
      </c>
      <c r="N943" s="63">
        <v>0</v>
      </c>
      <c r="O943" s="61">
        <v>342.26</v>
      </c>
      <c r="P943" s="61">
        <v>323.12</v>
      </c>
      <c r="Q943" s="61">
        <f>Tabla20[[#This Row],[sbruto]]-SUM(Tabla20[[#This Row],[ISR]:[AFP]])-Tabla20[[#This Row],[sneto]]</f>
        <v>375</v>
      </c>
      <c r="R943" s="61">
        <v>10218.120000000001</v>
      </c>
      <c r="S943" s="49" t="str">
        <f>_xlfn.XLOOKUP(Tabla20[[#This Row],[cedula]],TMODELO[Numero Documento],TMODELO[gen])</f>
        <v>F</v>
      </c>
      <c r="T943" s="49" t="str">
        <f>_xlfn.XLOOKUP(Tabla20[[#This Row],[cedula]],TMODELO[Numero Documento],TMODELO[Lugar Funciones Codigo])</f>
        <v>01.83.04.00.02</v>
      </c>
    </row>
    <row r="944" spans="1:20">
      <c r="A944" s="57" t="s">
        <v>3113</v>
      </c>
      <c r="B944" s="57" t="s">
        <v>3145</v>
      </c>
      <c r="C944" s="57" t="s">
        <v>3155</v>
      </c>
      <c r="D944" s="57" t="s">
        <v>2179</v>
      </c>
      <c r="E944" s="57" t="str">
        <f>_xlfn.XLOOKUP(Tabla20[[#This Row],[cedula]],TMODELO[Numero Documento],TMODELO[Empleado])</f>
        <v>JUAN SILVIO MARTINEZ AMPARO</v>
      </c>
      <c r="F944" s="57" t="s">
        <v>783</v>
      </c>
      <c r="G944" s="57" t="str">
        <f>_xlfn.XLOOKUP(Tabla20[[#This Row],[cedula]],TMODELO[Numero Documento],TMODELO[Lugar Funciones])</f>
        <v>DEPARTAMENTO DE CARNAVAL</v>
      </c>
      <c r="H944" s="57" t="str">
        <f>_xlfn.XLOOKUP(Tabla20[[#This Row],[cedula]],TCARRERA[CEDULA],TCARRERA[CATEGORIA DEL SERVIDOR],"")</f>
        <v/>
      </c>
      <c r="I944" s="65"/>
      <c r="J944" s="41" t="str">
        <f>IF(Tabla20[[#This Row],[CARRERA]]&lt;&gt;"",Tabla20[[#This Row],[CARRERA]],IF(Tabla20[[#This Row],[Columna1]]&lt;&gt;"",Tabla20[[#This Row],[Columna1]],""))</f>
        <v/>
      </c>
      <c r="K944" s="55" t="str">
        <f>IF(Tabla20[[#This Row],[TIPO]]="Temporales",_xlfn.XLOOKUP(Tabla20[[#This Row],[NOMBRE Y APELLIDO]],TBLFECHAS[NOMBRE Y APELLIDO],TBLFECHAS[DESDE]),"")</f>
        <v/>
      </c>
      <c r="L944" s="55" t="str">
        <f>IF(Tabla20[[#This Row],[TIPO]]="Temporales",_xlfn.XLOOKUP(Tabla20[[#This Row],[NOMBRE Y APELLIDO]],TBLFECHAS[NOMBRE Y APELLIDO],TBLFECHAS[HASTA]),"")</f>
        <v/>
      </c>
      <c r="M944" s="58">
        <v>100000</v>
      </c>
      <c r="N944" s="63">
        <v>0</v>
      </c>
      <c r="O944" s="61">
        <v>3040</v>
      </c>
      <c r="P944" s="61">
        <v>2870</v>
      </c>
      <c r="Q944" s="61">
        <f>Tabla20[[#This Row],[sbruto]]-SUM(Tabla20[[#This Row],[ISR]:[AFP]])-Tabla20[[#This Row],[sneto]]</f>
        <v>25</v>
      </c>
      <c r="R944" s="61">
        <v>94065</v>
      </c>
      <c r="S944" s="45" t="str">
        <f>_xlfn.XLOOKUP(Tabla20[[#This Row],[cedula]],TMODELO[Numero Documento],TMODELO[gen])</f>
        <v>M</v>
      </c>
      <c r="T944" s="49" t="str">
        <f>_xlfn.XLOOKUP(Tabla20[[#This Row],[cedula]],TMODELO[Numero Documento],TMODELO[Lugar Funciones Codigo])</f>
        <v>01.83.04.00.02.01</v>
      </c>
    </row>
    <row r="945" spans="1:20">
      <c r="A945" s="57" t="s">
        <v>3113</v>
      </c>
      <c r="B945" s="57" t="s">
        <v>3145</v>
      </c>
      <c r="C945" s="57" t="s">
        <v>3155</v>
      </c>
      <c r="D945" s="57" t="s">
        <v>2293</v>
      </c>
      <c r="E945" s="57" t="str">
        <f>_xlfn.XLOOKUP(Tabla20[[#This Row],[cedula]],TMODELO[Numero Documento],TMODELO[Empleado])</f>
        <v>SUHAIL SAGRARIO PEÑA MEDINA</v>
      </c>
      <c r="F945" s="57" t="s">
        <v>10</v>
      </c>
      <c r="G945" s="57" t="str">
        <f>_xlfn.XLOOKUP(Tabla20[[#This Row],[cedula]],TMODELO[Numero Documento],TMODELO[Lugar Funciones])</f>
        <v>DEPARTAMENTO DE CARNAVAL</v>
      </c>
      <c r="H945" s="57" t="str">
        <f>_xlfn.XLOOKUP(Tabla20[[#This Row],[cedula]],TCARRERA[CEDULA],TCARRERA[CATEGORIA DEL SERVIDOR],"")</f>
        <v/>
      </c>
      <c r="I945" s="65"/>
      <c r="J945" s="41" t="str">
        <f>IF(Tabla20[[#This Row],[CARRERA]]&lt;&gt;"",Tabla20[[#This Row],[CARRERA]],IF(Tabla20[[#This Row],[Columna1]]&lt;&gt;"",Tabla20[[#This Row],[Columna1]],""))</f>
        <v/>
      </c>
      <c r="K945" s="55" t="str">
        <f>IF(Tabla20[[#This Row],[TIPO]]="Temporales",_xlfn.XLOOKUP(Tabla20[[#This Row],[NOMBRE Y APELLIDO]],TBLFECHAS[NOMBRE Y APELLIDO],TBLFECHAS[DESDE]),"")</f>
        <v/>
      </c>
      <c r="L945" s="55" t="str">
        <f>IF(Tabla20[[#This Row],[TIPO]]="Temporales",_xlfn.XLOOKUP(Tabla20[[#This Row],[NOMBRE Y APELLIDO]],TBLFECHAS[NOMBRE Y APELLIDO],TBLFECHAS[HASTA]),"")</f>
        <v/>
      </c>
      <c r="M945" s="58">
        <v>26250</v>
      </c>
      <c r="N945" s="61">
        <v>0</v>
      </c>
      <c r="O945" s="61">
        <v>798</v>
      </c>
      <c r="P945" s="61">
        <v>753.38</v>
      </c>
      <c r="Q945" s="61">
        <f>Tabla20[[#This Row],[sbruto]]-SUM(Tabla20[[#This Row],[ISR]:[AFP]])-Tabla20[[#This Row],[sneto]]</f>
        <v>15459.449999999999</v>
      </c>
      <c r="R945" s="61">
        <v>9239.17</v>
      </c>
      <c r="S945" s="49" t="str">
        <f>_xlfn.XLOOKUP(Tabla20[[#This Row],[cedula]],TMODELO[Numero Documento],TMODELO[gen])</f>
        <v>F</v>
      </c>
      <c r="T945" s="49" t="str">
        <f>_xlfn.XLOOKUP(Tabla20[[#This Row],[cedula]],TMODELO[Numero Documento],TMODELO[Lugar Funciones Codigo])</f>
        <v>01.83.04.00.02.01</v>
      </c>
    </row>
    <row r="946" spans="1:20">
      <c r="A946" s="57" t="s">
        <v>3113</v>
      </c>
      <c r="B946" s="57" t="s">
        <v>3145</v>
      </c>
      <c r="C946" s="57" t="s">
        <v>3155</v>
      </c>
      <c r="D946" s="57" t="s">
        <v>2235</v>
      </c>
      <c r="E946" s="57" t="str">
        <f>_xlfn.XLOOKUP(Tabla20[[#This Row],[cedula]],TMODELO[Numero Documento],TMODELO[Empleado])</f>
        <v>NORBERTO TEJADA</v>
      </c>
      <c r="F946" s="57" t="s">
        <v>27</v>
      </c>
      <c r="G946" s="57" t="str">
        <f>_xlfn.XLOOKUP(Tabla20[[#This Row],[cedula]],TMODELO[Numero Documento],TMODELO[Lugar Funciones])</f>
        <v>DEPARTAMENTO DE CARNAVAL</v>
      </c>
      <c r="H946" s="57" t="str">
        <f>_xlfn.XLOOKUP(Tabla20[[#This Row],[cedula]],TCARRERA[CEDULA],TCARRERA[CATEGORIA DEL SERVIDOR],"")</f>
        <v/>
      </c>
      <c r="I946" s="65"/>
      <c r="J946" s="41" t="str">
        <f>IF(Tabla20[[#This Row],[CARRERA]]&lt;&gt;"",Tabla20[[#This Row],[CARRERA]],IF(Tabla20[[#This Row],[Columna1]]&lt;&gt;"",Tabla20[[#This Row],[Columna1]],""))</f>
        <v/>
      </c>
      <c r="K946" s="55" t="str">
        <f>IF(Tabla20[[#This Row],[TIPO]]="Temporales",_xlfn.XLOOKUP(Tabla20[[#This Row],[NOMBRE Y APELLIDO]],TBLFECHAS[NOMBRE Y APELLIDO],TBLFECHAS[DESDE]),"")</f>
        <v/>
      </c>
      <c r="L946" s="55" t="str">
        <f>IF(Tabla20[[#This Row],[TIPO]]="Temporales",_xlfn.XLOOKUP(Tabla20[[#This Row],[NOMBRE Y APELLIDO]],TBLFECHAS[NOMBRE Y APELLIDO],TBLFECHAS[HASTA]),"")</f>
        <v/>
      </c>
      <c r="M946" s="58">
        <v>22000</v>
      </c>
      <c r="N946" s="61">
        <v>0</v>
      </c>
      <c r="O946" s="61">
        <v>668.8</v>
      </c>
      <c r="P946" s="61">
        <v>631.4</v>
      </c>
      <c r="Q946" s="61">
        <f>Tabla20[[#This Row],[sbruto]]-SUM(Tabla20[[#This Row],[ISR]:[AFP]])-Tabla20[[#This Row],[sneto]]</f>
        <v>7484.5</v>
      </c>
      <c r="R946" s="61">
        <v>13215.3</v>
      </c>
      <c r="S946" s="45" t="str">
        <f>_xlfn.XLOOKUP(Tabla20[[#This Row],[cedula]],TMODELO[Numero Documento],TMODELO[gen])</f>
        <v>M</v>
      </c>
      <c r="T946" s="49" t="str">
        <f>_xlfn.XLOOKUP(Tabla20[[#This Row],[cedula]],TMODELO[Numero Documento],TMODELO[Lugar Funciones Codigo])</f>
        <v>01.83.04.00.02.01</v>
      </c>
    </row>
    <row r="947" spans="1:20">
      <c r="A947" s="57" t="s">
        <v>3113</v>
      </c>
      <c r="B947" s="57" t="s">
        <v>3145</v>
      </c>
      <c r="C947" s="57" t="s">
        <v>3155</v>
      </c>
      <c r="D947" s="57" t="s">
        <v>2220</v>
      </c>
      <c r="E947" s="57" t="str">
        <f>_xlfn.XLOOKUP(Tabla20[[#This Row],[cedula]],TMODELO[Numero Documento],TMODELO[Empleado])</f>
        <v>MARYS GALVAN DE LOS SANTOS</v>
      </c>
      <c r="F947" s="57" t="s">
        <v>8</v>
      </c>
      <c r="G947" s="57" t="str">
        <f>_xlfn.XLOOKUP(Tabla20[[#This Row],[cedula]],TMODELO[Numero Documento],TMODELO[Lugar Funciones])</f>
        <v>DEPARTAMENTO DE CARNAVAL</v>
      </c>
      <c r="H947" s="57" t="str">
        <f>_xlfn.XLOOKUP(Tabla20[[#This Row],[cedula]],TCARRERA[CEDULA],TCARRERA[CATEGORIA DEL SERVIDOR],"")</f>
        <v/>
      </c>
      <c r="I947" s="65"/>
      <c r="J947" s="41" t="str">
        <f>IF(Tabla20[[#This Row],[CARRERA]]&lt;&gt;"",Tabla20[[#This Row],[CARRERA]],IF(Tabla20[[#This Row],[Columna1]]&lt;&gt;"",Tabla20[[#This Row],[Columna1]],""))</f>
        <v/>
      </c>
      <c r="K947" s="55" t="str">
        <f>IF(Tabla20[[#This Row],[TIPO]]="Temporales",_xlfn.XLOOKUP(Tabla20[[#This Row],[NOMBRE Y APELLIDO]],TBLFECHAS[NOMBRE Y APELLIDO],TBLFECHAS[DESDE]),"")</f>
        <v/>
      </c>
      <c r="L947" s="55" t="str">
        <f>IF(Tabla20[[#This Row],[TIPO]]="Temporales",_xlfn.XLOOKUP(Tabla20[[#This Row],[NOMBRE Y APELLIDO]],TBLFECHAS[NOMBRE Y APELLIDO],TBLFECHAS[HASTA]),"")</f>
        <v/>
      </c>
      <c r="M947" s="58">
        <v>20000</v>
      </c>
      <c r="N947" s="63">
        <v>0</v>
      </c>
      <c r="O947" s="61">
        <v>608</v>
      </c>
      <c r="P947" s="61">
        <v>574</v>
      </c>
      <c r="Q947" s="61">
        <f>Tabla20[[#This Row],[sbruto]]-SUM(Tabla20[[#This Row],[ISR]:[AFP]])-Tabla20[[#This Row],[sneto]]</f>
        <v>3300.1299999999992</v>
      </c>
      <c r="R947" s="61">
        <v>15517.87</v>
      </c>
      <c r="S947" s="45" t="str">
        <f>_xlfn.XLOOKUP(Tabla20[[#This Row],[cedula]],TMODELO[Numero Documento],TMODELO[gen])</f>
        <v>F</v>
      </c>
      <c r="T947" s="49" t="str">
        <f>_xlfn.XLOOKUP(Tabla20[[#This Row],[cedula]],TMODELO[Numero Documento],TMODELO[Lugar Funciones Codigo])</f>
        <v>01.83.04.00.02.01</v>
      </c>
    </row>
    <row r="948" spans="1:20">
      <c r="A948" s="57" t="s">
        <v>3113</v>
      </c>
      <c r="B948" s="57" t="s">
        <v>3145</v>
      </c>
      <c r="C948" s="57" t="s">
        <v>3155</v>
      </c>
      <c r="D948" s="57" t="s">
        <v>2049</v>
      </c>
      <c r="E948" s="57" t="str">
        <f>_xlfn.XLOOKUP(Tabla20[[#This Row],[cedula]],TMODELO[Numero Documento],TMODELO[Empleado])</f>
        <v>ALBERTO DE JESUS FERNANDEZ ALFONSECA</v>
      </c>
      <c r="F948" s="57" t="s">
        <v>197</v>
      </c>
      <c r="G948" s="57" t="str">
        <f>_xlfn.XLOOKUP(Tabla20[[#This Row],[cedula]],TMODELO[Numero Documento],TMODELO[Lugar Funciones])</f>
        <v>DEPARTAMENTO DE CARNAVAL</v>
      </c>
      <c r="H948" s="57" t="str">
        <f>_xlfn.XLOOKUP(Tabla20[[#This Row],[cedula]],TCARRERA[CEDULA],TCARRERA[CATEGORIA DEL SERVIDOR],"")</f>
        <v/>
      </c>
      <c r="I948" s="65"/>
      <c r="J948" s="41" t="str">
        <f>IF(Tabla20[[#This Row],[CARRERA]]&lt;&gt;"",Tabla20[[#This Row],[CARRERA]],IF(Tabla20[[#This Row],[Columna1]]&lt;&gt;"",Tabla20[[#This Row],[Columna1]],""))</f>
        <v/>
      </c>
      <c r="K948" s="55" t="str">
        <f>IF(Tabla20[[#This Row],[TIPO]]="Temporales",_xlfn.XLOOKUP(Tabla20[[#This Row],[NOMBRE Y APELLIDO]],TBLFECHAS[NOMBRE Y APELLIDO],TBLFECHAS[DESDE]),"")</f>
        <v/>
      </c>
      <c r="L948" s="55" t="str">
        <f>IF(Tabla20[[#This Row],[TIPO]]="Temporales",_xlfn.XLOOKUP(Tabla20[[#This Row],[NOMBRE Y APELLIDO]],TBLFECHAS[NOMBRE Y APELLIDO],TBLFECHAS[HASTA]),"")</f>
        <v/>
      </c>
      <c r="M948" s="58">
        <v>16500</v>
      </c>
      <c r="N948" s="60">
        <v>0</v>
      </c>
      <c r="O948" s="59">
        <v>501.6</v>
      </c>
      <c r="P948" s="59">
        <v>473.55</v>
      </c>
      <c r="Q948" s="59">
        <f>Tabla20[[#This Row],[sbruto]]-SUM(Tabla20[[#This Row],[ISR]:[AFP]])-Tabla20[[#This Row],[sneto]]</f>
        <v>3148.3999999999996</v>
      </c>
      <c r="R948" s="59">
        <v>12376.45</v>
      </c>
      <c r="S948" s="48" t="str">
        <f>_xlfn.XLOOKUP(Tabla20[[#This Row],[cedula]],TMODELO[Numero Documento],TMODELO[gen])</f>
        <v>M</v>
      </c>
      <c r="T948" s="49" t="str">
        <f>_xlfn.XLOOKUP(Tabla20[[#This Row],[cedula]],TMODELO[Numero Documento],TMODELO[Lugar Funciones Codigo])</f>
        <v>01.83.04.00.02.01</v>
      </c>
    </row>
    <row r="949" spans="1:20">
      <c r="A949" s="57" t="s">
        <v>3113</v>
      </c>
      <c r="B949" s="57" t="s">
        <v>3145</v>
      </c>
      <c r="C949" s="57" t="s">
        <v>3155</v>
      </c>
      <c r="D949" s="57" t="s">
        <v>2188</v>
      </c>
      <c r="E949" s="57" t="str">
        <f>_xlfn.XLOOKUP(Tabla20[[#This Row],[cedula]],TMODELO[Numero Documento],TMODELO[Empleado])</f>
        <v>KENIA ALTAGRACIA GARCIA MENA</v>
      </c>
      <c r="F949" s="57" t="s">
        <v>132</v>
      </c>
      <c r="G949" s="57" t="str">
        <f>_xlfn.XLOOKUP(Tabla20[[#This Row],[cedula]],TMODELO[Numero Documento],TMODELO[Lugar Funciones])</f>
        <v>DEPARTAMENTO DE FOLKLORE</v>
      </c>
      <c r="H949" s="57" t="str">
        <f>_xlfn.XLOOKUP(Tabla20[[#This Row],[cedula]],TCARRERA[CEDULA],TCARRERA[CATEGORIA DEL SERVIDOR],"")</f>
        <v/>
      </c>
      <c r="I949" s="65"/>
      <c r="J949" s="41" t="str">
        <f>IF(Tabla20[[#This Row],[CARRERA]]&lt;&gt;"",Tabla20[[#This Row],[CARRERA]],IF(Tabla20[[#This Row],[Columna1]]&lt;&gt;"",Tabla20[[#This Row],[Columna1]],""))</f>
        <v/>
      </c>
      <c r="K949" s="55" t="str">
        <f>IF(Tabla20[[#This Row],[TIPO]]="Temporales",_xlfn.XLOOKUP(Tabla20[[#This Row],[NOMBRE Y APELLIDO]],TBLFECHAS[NOMBRE Y APELLIDO],TBLFECHAS[DESDE]),"")</f>
        <v/>
      </c>
      <c r="L949" s="55" t="str">
        <f>IF(Tabla20[[#This Row],[TIPO]]="Temporales",_xlfn.XLOOKUP(Tabla20[[#This Row],[NOMBRE Y APELLIDO]],TBLFECHAS[NOMBRE Y APELLIDO],TBLFECHAS[HASTA]),"")</f>
        <v/>
      </c>
      <c r="M949" s="58">
        <v>115000</v>
      </c>
      <c r="N949" s="63">
        <v>0</v>
      </c>
      <c r="O949" s="59">
        <v>3496</v>
      </c>
      <c r="P949" s="59">
        <v>3300.5</v>
      </c>
      <c r="Q949" s="59">
        <f>Tabla20[[#This Row],[sbruto]]-SUM(Tabla20[[#This Row],[ISR]:[AFP]])-Tabla20[[#This Row],[sneto]]</f>
        <v>25</v>
      </c>
      <c r="R949" s="59">
        <v>108178.5</v>
      </c>
      <c r="S949" s="45" t="str">
        <f>_xlfn.XLOOKUP(Tabla20[[#This Row],[cedula]],TMODELO[Numero Documento],TMODELO[gen])</f>
        <v>F</v>
      </c>
      <c r="T949" s="49" t="str">
        <f>_xlfn.XLOOKUP(Tabla20[[#This Row],[cedula]],TMODELO[Numero Documento],TMODELO[Lugar Funciones Codigo])</f>
        <v>01.83.04.00.02.02</v>
      </c>
    </row>
    <row r="950" spans="1:20">
      <c r="A950" s="57" t="s">
        <v>3113</v>
      </c>
      <c r="B950" s="57" t="s">
        <v>3145</v>
      </c>
      <c r="C950" s="57" t="s">
        <v>3155</v>
      </c>
      <c r="D950" s="57" t="s">
        <v>2195</v>
      </c>
      <c r="E950" s="57" t="str">
        <f>_xlfn.XLOOKUP(Tabla20[[#This Row],[cedula]],TMODELO[Numero Documento],TMODELO[Empleado])</f>
        <v>LEON CAMPUSANO AGUERO</v>
      </c>
      <c r="F950" s="57" t="s">
        <v>1091</v>
      </c>
      <c r="G950" s="57" t="str">
        <f>_xlfn.XLOOKUP(Tabla20[[#This Row],[cedula]],TMODELO[Numero Documento],TMODELO[Lugar Funciones])</f>
        <v>DEPARTAMENTO DE FOLKLORE</v>
      </c>
      <c r="H950" s="57" t="str">
        <f>_xlfn.XLOOKUP(Tabla20[[#This Row],[cedula]],TCARRERA[CEDULA],TCARRERA[CATEGORIA DEL SERVIDOR],"")</f>
        <v/>
      </c>
      <c r="I950" s="65"/>
      <c r="J950" s="41" t="str">
        <f>IF(Tabla20[[#This Row],[CARRERA]]&lt;&gt;"",Tabla20[[#This Row],[CARRERA]],IF(Tabla20[[#This Row],[Columna1]]&lt;&gt;"",Tabla20[[#This Row],[Columna1]],""))</f>
        <v/>
      </c>
      <c r="K950" s="55" t="str">
        <f>IF(Tabla20[[#This Row],[TIPO]]="Temporales",_xlfn.XLOOKUP(Tabla20[[#This Row],[NOMBRE Y APELLIDO]],TBLFECHAS[NOMBRE Y APELLIDO],TBLFECHAS[DESDE]),"")</f>
        <v/>
      </c>
      <c r="L950" s="55" t="str">
        <f>IF(Tabla20[[#This Row],[TIPO]]="Temporales",_xlfn.XLOOKUP(Tabla20[[#This Row],[NOMBRE Y APELLIDO]],TBLFECHAS[NOMBRE Y APELLIDO],TBLFECHAS[HASTA]),"")</f>
        <v/>
      </c>
      <c r="M950" s="58">
        <v>90000</v>
      </c>
      <c r="N950" s="63">
        <v>0</v>
      </c>
      <c r="O950" s="59">
        <v>2736</v>
      </c>
      <c r="P950" s="59">
        <v>2583</v>
      </c>
      <c r="Q950" s="59">
        <f>Tabla20[[#This Row],[sbruto]]-SUM(Tabla20[[#This Row],[ISR]:[AFP]])-Tabla20[[#This Row],[sneto]]</f>
        <v>25</v>
      </c>
      <c r="R950" s="59">
        <v>84656</v>
      </c>
      <c r="S950" s="48" t="str">
        <f>_xlfn.XLOOKUP(Tabla20[[#This Row],[cedula]],TMODELO[Numero Documento],TMODELO[gen])</f>
        <v>M</v>
      </c>
      <c r="T950" s="49" t="str">
        <f>_xlfn.XLOOKUP(Tabla20[[#This Row],[cedula]],TMODELO[Numero Documento],TMODELO[Lugar Funciones Codigo])</f>
        <v>01.83.04.00.02.02</v>
      </c>
    </row>
    <row r="951" spans="1:20">
      <c r="A951" s="57" t="s">
        <v>3113</v>
      </c>
      <c r="B951" s="57" t="s">
        <v>3145</v>
      </c>
      <c r="C951" s="57" t="s">
        <v>3155</v>
      </c>
      <c r="D951" s="57" t="s">
        <v>2187</v>
      </c>
      <c r="E951" s="57" t="str">
        <f>_xlfn.XLOOKUP(Tabla20[[#This Row],[cedula]],TMODELO[Numero Documento],TMODELO[Empleado])</f>
        <v>KELZA XIOMARA SUAZO CAMPILLO</v>
      </c>
      <c r="F951" s="57" t="s">
        <v>10</v>
      </c>
      <c r="G951" s="57" t="str">
        <f>_xlfn.XLOOKUP(Tabla20[[#This Row],[cedula]],TMODELO[Numero Documento],TMODELO[Lugar Funciones])</f>
        <v>DEPARTAMENTO DE FOLKLORE</v>
      </c>
      <c r="H951" s="57" t="str">
        <f>_xlfn.XLOOKUP(Tabla20[[#This Row],[cedula]],TCARRERA[CEDULA],TCARRERA[CATEGORIA DEL SERVIDOR],"")</f>
        <v/>
      </c>
      <c r="I951" s="65"/>
      <c r="J951" s="41" t="str">
        <f>IF(Tabla20[[#This Row],[CARRERA]]&lt;&gt;"",Tabla20[[#This Row],[CARRERA]],IF(Tabla20[[#This Row],[Columna1]]&lt;&gt;"",Tabla20[[#This Row],[Columna1]],""))</f>
        <v/>
      </c>
      <c r="K951" s="55" t="str">
        <f>IF(Tabla20[[#This Row],[TIPO]]="Temporales",_xlfn.XLOOKUP(Tabla20[[#This Row],[NOMBRE Y APELLIDO]],TBLFECHAS[NOMBRE Y APELLIDO],TBLFECHAS[DESDE]),"")</f>
        <v/>
      </c>
      <c r="L951" s="55" t="str">
        <f>IF(Tabla20[[#This Row],[TIPO]]="Temporales",_xlfn.XLOOKUP(Tabla20[[#This Row],[NOMBRE Y APELLIDO]],TBLFECHAS[NOMBRE Y APELLIDO],TBLFECHAS[HASTA]),"")</f>
        <v/>
      </c>
      <c r="M951" s="58">
        <v>35000</v>
      </c>
      <c r="N951" s="60">
        <v>0</v>
      </c>
      <c r="O951" s="59">
        <v>1064</v>
      </c>
      <c r="P951" s="59">
        <v>1004.5</v>
      </c>
      <c r="Q951" s="59">
        <f>Tabla20[[#This Row],[sbruto]]-SUM(Tabla20[[#This Row],[ISR]:[AFP]])-Tabla20[[#This Row],[sneto]]</f>
        <v>25</v>
      </c>
      <c r="R951" s="59">
        <v>32906.5</v>
      </c>
      <c r="S951" s="49" t="str">
        <f>_xlfn.XLOOKUP(Tabla20[[#This Row],[cedula]],TMODELO[Numero Documento],TMODELO[gen])</f>
        <v>F</v>
      </c>
      <c r="T951" s="49" t="str">
        <f>_xlfn.XLOOKUP(Tabla20[[#This Row],[cedula]],TMODELO[Numero Documento],TMODELO[Lugar Funciones Codigo])</f>
        <v>01.83.04.00.02.02</v>
      </c>
    </row>
    <row r="952" spans="1:20">
      <c r="A952" s="57" t="s">
        <v>3113</v>
      </c>
      <c r="B952" s="57" t="s">
        <v>3145</v>
      </c>
      <c r="C952" s="57" t="s">
        <v>3155</v>
      </c>
      <c r="D952" s="57" t="s">
        <v>2309</v>
      </c>
      <c r="E952" s="57" t="str">
        <f>_xlfn.XLOOKUP(Tabla20[[#This Row],[cedula]],TMODELO[Numero Documento],TMODELO[Empleado])</f>
        <v>XAVIER EDEN JAVIER PAYANO</v>
      </c>
      <c r="F952" s="57" t="s">
        <v>395</v>
      </c>
      <c r="G952" s="57" t="str">
        <f>_xlfn.XLOOKUP(Tabla20[[#This Row],[cedula]],TMODELO[Numero Documento],TMODELO[Lugar Funciones])</f>
        <v>DEPARTAMENTO DE FOLKLORE</v>
      </c>
      <c r="H952" s="57" t="str">
        <f>_xlfn.XLOOKUP(Tabla20[[#This Row],[cedula]],TCARRERA[CEDULA],TCARRERA[CATEGORIA DEL SERVIDOR],"")</f>
        <v/>
      </c>
      <c r="I952" s="65"/>
      <c r="J952" s="41" t="str">
        <f>IF(Tabla20[[#This Row],[CARRERA]]&lt;&gt;"",Tabla20[[#This Row],[CARRERA]],IF(Tabla20[[#This Row],[Columna1]]&lt;&gt;"",Tabla20[[#This Row],[Columna1]],""))</f>
        <v/>
      </c>
      <c r="K952" s="55" t="str">
        <f>IF(Tabla20[[#This Row],[TIPO]]="Temporales",_xlfn.XLOOKUP(Tabla20[[#This Row],[NOMBRE Y APELLIDO]],TBLFECHAS[NOMBRE Y APELLIDO],TBLFECHAS[DESDE]),"")</f>
        <v/>
      </c>
      <c r="L952" s="55" t="str">
        <f>IF(Tabla20[[#This Row],[TIPO]]="Temporales",_xlfn.XLOOKUP(Tabla20[[#This Row],[NOMBRE Y APELLIDO]],TBLFECHAS[NOMBRE Y APELLIDO],TBLFECHAS[HASTA]),"")</f>
        <v/>
      </c>
      <c r="M952" s="58">
        <v>25000</v>
      </c>
      <c r="N952" s="59">
        <v>0</v>
      </c>
      <c r="O952" s="59">
        <v>760</v>
      </c>
      <c r="P952" s="59">
        <v>717.5</v>
      </c>
      <c r="Q952" s="59">
        <f>Tabla20[[#This Row],[sbruto]]-SUM(Tabla20[[#This Row],[ISR]:[AFP]])-Tabla20[[#This Row],[sneto]]</f>
        <v>25</v>
      </c>
      <c r="R952" s="59">
        <v>23497.5</v>
      </c>
      <c r="S952" s="48" t="str">
        <f>_xlfn.XLOOKUP(Tabla20[[#This Row],[cedula]],TMODELO[Numero Documento],TMODELO[gen])</f>
        <v>M</v>
      </c>
      <c r="T952" s="49" t="str">
        <f>_xlfn.XLOOKUP(Tabla20[[#This Row],[cedula]],TMODELO[Numero Documento],TMODELO[Lugar Funciones Codigo])</f>
        <v>01.83.04.00.02.02</v>
      </c>
    </row>
    <row r="953" spans="1:20">
      <c r="A953" s="57" t="s">
        <v>3113</v>
      </c>
      <c r="B953" s="57" t="s">
        <v>3145</v>
      </c>
      <c r="C953" s="57" t="s">
        <v>3155</v>
      </c>
      <c r="D953" s="57" t="s">
        <v>2064</v>
      </c>
      <c r="E953" s="57" t="str">
        <f>_xlfn.XLOOKUP(Tabla20[[#This Row],[cedula]],TMODELO[Numero Documento],TMODELO[Empleado])</f>
        <v>ANGELINA MICHEL</v>
      </c>
      <c r="F953" s="57" t="s">
        <v>8</v>
      </c>
      <c r="G953" s="57" t="str">
        <f>_xlfn.XLOOKUP(Tabla20[[#This Row],[cedula]],TMODELO[Numero Documento],TMODELO[Lugar Funciones])</f>
        <v>DEPARTAMENTO DE FOLKLORE</v>
      </c>
      <c r="H953" s="57" t="str">
        <f>_xlfn.XLOOKUP(Tabla20[[#This Row],[cedula]],TCARRERA[CEDULA],TCARRERA[CATEGORIA DEL SERVIDOR],"")</f>
        <v/>
      </c>
      <c r="I953" s="65"/>
      <c r="J953" s="41" t="str">
        <f>IF(Tabla20[[#This Row],[CARRERA]]&lt;&gt;"",Tabla20[[#This Row],[CARRERA]],IF(Tabla20[[#This Row],[Columna1]]&lt;&gt;"",Tabla20[[#This Row],[Columna1]],""))</f>
        <v/>
      </c>
      <c r="K953" s="55" t="str">
        <f>IF(Tabla20[[#This Row],[TIPO]]="Temporales",_xlfn.XLOOKUP(Tabla20[[#This Row],[NOMBRE Y APELLIDO]],TBLFECHAS[NOMBRE Y APELLIDO],TBLFECHAS[DESDE]),"")</f>
        <v/>
      </c>
      <c r="L953" s="55" t="str">
        <f>IF(Tabla20[[#This Row],[TIPO]]="Temporales",_xlfn.XLOOKUP(Tabla20[[#This Row],[NOMBRE Y APELLIDO]],TBLFECHAS[NOMBRE Y APELLIDO],TBLFECHAS[HASTA]),"")</f>
        <v/>
      </c>
      <c r="M953" s="58">
        <v>11000</v>
      </c>
      <c r="N953" s="63">
        <v>0</v>
      </c>
      <c r="O953" s="61">
        <v>334.4</v>
      </c>
      <c r="P953" s="61">
        <v>315.7</v>
      </c>
      <c r="Q953" s="61">
        <f>Tabla20[[#This Row],[sbruto]]-SUM(Tabla20[[#This Row],[ISR]:[AFP]])-Tabla20[[#This Row],[sneto]]</f>
        <v>8111.18</v>
      </c>
      <c r="R953" s="61">
        <v>2238.7199999999998</v>
      </c>
      <c r="S953" s="45" t="str">
        <f>_xlfn.XLOOKUP(Tabla20[[#This Row],[cedula]],TMODELO[Numero Documento],TMODELO[gen])</f>
        <v>F</v>
      </c>
      <c r="T953" s="49" t="str">
        <f>_xlfn.XLOOKUP(Tabla20[[#This Row],[cedula]],TMODELO[Numero Documento],TMODELO[Lugar Funciones Codigo])</f>
        <v>01.83.04.00.02.02</v>
      </c>
    </row>
    <row r="954" spans="1:20">
      <c r="A954" s="57" t="s">
        <v>3113</v>
      </c>
      <c r="B954" s="57" t="s">
        <v>3145</v>
      </c>
      <c r="C954" s="57" t="s">
        <v>3155</v>
      </c>
      <c r="D954" s="57" t="s">
        <v>1328</v>
      </c>
      <c r="E954" s="57" t="str">
        <f>_xlfn.XLOOKUP(Tabla20[[#This Row],[cedula]],TMODELO[Numero Documento],TMODELO[Empleado])</f>
        <v>ANGEL MARIANO</v>
      </c>
      <c r="F954" s="57" t="s">
        <v>199</v>
      </c>
      <c r="G954" s="57" t="str">
        <f>_xlfn.XLOOKUP(Tabla20[[#This Row],[cedula]],TMODELO[Numero Documento],TMODELO[Lugar Funciones])</f>
        <v>DEPARTAMENTO DE ANIMACION SOCIOCULTURAL</v>
      </c>
      <c r="H954" s="57" t="str">
        <f>_xlfn.XLOOKUP(Tabla20[[#This Row],[cedula]],TCARRERA[CEDULA],TCARRERA[CATEGORIA DEL SERVIDOR],"")</f>
        <v>CARRERA ADMINISTRATIVA</v>
      </c>
      <c r="I954" s="65"/>
      <c r="J954" s="41" t="str">
        <f>IF(Tabla20[[#This Row],[CARRERA]]&lt;&gt;"",Tabla20[[#This Row],[CARRERA]],IF(Tabla20[[#This Row],[Columna1]]&lt;&gt;"",Tabla20[[#This Row],[Columna1]],""))</f>
        <v>CARRERA ADMINISTRATIVA</v>
      </c>
      <c r="K954" s="55" t="str">
        <f>IF(Tabla20[[#This Row],[TIPO]]="Temporales",_xlfn.XLOOKUP(Tabla20[[#This Row],[NOMBRE Y APELLIDO]],TBLFECHAS[NOMBRE Y APELLIDO],TBLFECHAS[DESDE]),"")</f>
        <v/>
      </c>
      <c r="L954" s="55" t="str">
        <f>IF(Tabla20[[#This Row],[TIPO]]="Temporales",_xlfn.XLOOKUP(Tabla20[[#This Row],[NOMBRE Y APELLIDO]],TBLFECHAS[NOMBRE Y APELLIDO],TBLFECHAS[HASTA]),"")</f>
        <v/>
      </c>
      <c r="M954" s="58">
        <v>35000</v>
      </c>
      <c r="N954" s="62">
        <v>0</v>
      </c>
      <c r="O954" s="59">
        <v>1064</v>
      </c>
      <c r="P954" s="59">
        <v>1004.5</v>
      </c>
      <c r="Q954" s="59">
        <f>Tabla20[[#This Row],[sbruto]]-SUM(Tabla20[[#This Row],[ISR]:[AFP]])-Tabla20[[#This Row],[sneto]]</f>
        <v>1171</v>
      </c>
      <c r="R954" s="59">
        <v>31760.5</v>
      </c>
      <c r="S954" s="49" t="str">
        <f>_xlfn.XLOOKUP(Tabla20[[#This Row],[cedula]],TMODELO[Numero Documento],TMODELO[gen])</f>
        <v>M</v>
      </c>
      <c r="T954" s="49" t="str">
        <f>_xlfn.XLOOKUP(Tabla20[[#This Row],[cedula]],TMODELO[Numero Documento],TMODELO[Lugar Funciones Codigo])</f>
        <v>01.83.04.00.02.03</v>
      </c>
    </row>
    <row r="955" spans="1:20">
      <c r="A955" s="57" t="s">
        <v>3113</v>
      </c>
      <c r="B955" s="57" t="s">
        <v>3145</v>
      </c>
      <c r="C955" s="57" t="s">
        <v>3155</v>
      </c>
      <c r="D955" s="57" t="s">
        <v>2313</v>
      </c>
      <c r="E955" s="57" t="str">
        <f>_xlfn.XLOOKUP(Tabla20[[#This Row],[cedula]],TMODELO[Numero Documento],TMODELO[Empleado])</f>
        <v>YAMEL ANTONIO ACOSTA RICARDO</v>
      </c>
      <c r="F955" s="57" t="s">
        <v>395</v>
      </c>
      <c r="G955" s="57" t="str">
        <f>_xlfn.XLOOKUP(Tabla20[[#This Row],[cedula]],TMODELO[Numero Documento],TMODELO[Lugar Funciones])</f>
        <v>DEPARTAMENTO DE ANIMACION SOCIOCULTURAL</v>
      </c>
      <c r="H955" s="57" t="str">
        <f>_xlfn.XLOOKUP(Tabla20[[#This Row],[cedula]],TCARRERA[CEDULA],TCARRERA[CATEGORIA DEL SERVIDOR],"")</f>
        <v/>
      </c>
      <c r="I955" s="65"/>
      <c r="J955" s="41" t="str">
        <f>IF(Tabla20[[#This Row],[CARRERA]]&lt;&gt;"",Tabla20[[#This Row],[CARRERA]],IF(Tabla20[[#This Row],[Columna1]]&lt;&gt;"",Tabla20[[#This Row],[Columna1]],""))</f>
        <v/>
      </c>
      <c r="K955" s="55" t="str">
        <f>IF(Tabla20[[#This Row],[TIPO]]="Temporales",_xlfn.XLOOKUP(Tabla20[[#This Row],[NOMBRE Y APELLIDO]],TBLFECHAS[NOMBRE Y APELLIDO],TBLFECHAS[DESDE]),"")</f>
        <v/>
      </c>
      <c r="L955" s="55" t="str">
        <f>IF(Tabla20[[#This Row],[TIPO]]="Temporales",_xlfn.XLOOKUP(Tabla20[[#This Row],[NOMBRE Y APELLIDO]],TBLFECHAS[NOMBRE Y APELLIDO],TBLFECHAS[HASTA]),"")</f>
        <v/>
      </c>
      <c r="M955" s="58">
        <v>35000</v>
      </c>
      <c r="N955" s="63">
        <v>0</v>
      </c>
      <c r="O955" s="61">
        <v>1064</v>
      </c>
      <c r="P955" s="61">
        <v>1004.5</v>
      </c>
      <c r="Q955" s="61">
        <f>Tabla20[[#This Row],[sbruto]]-SUM(Tabla20[[#This Row],[ISR]:[AFP]])-Tabla20[[#This Row],[sneto]]</f>
        <v>25</v>
      </c>
      <c r="R955" s="61">
        <v>32906.5</v>
      </c>
      <c r="S955" s="45" t="str">
        <f>_xlfn.XLOOKUP(Tabla20[[#This Row],[cedula]],TMODELO[Numero Documento],TMODELO[gen])</f>
        <v>M</v>
      </c>
      <c r="T955" s="49" t="str">
        <f>_xlfn.XLOOKUP(Tabla20[[#This Row],[cedula]],TMODELO[Numero Documento],TMODELO[Lugar Funciones Codigo])</f>
        <v>01.83.04.00.02.03</v>
      </c>
    </row>
    <row r="956" spans="1:20">
      <c r="A956" s="57" t="s">
        <v>3113</v>
      </c>
      <c r="B956" s="57" t="s">
        <v>3145</v>
      </c>
      <c r="C956" s="57" t="s">
        <v>3155</v>
      </c>
      <c r="D956" s="57" t="s">
        <v>2066</v>
      </c>
      <c r="E956" s="57" t="str">
        <f>_xlfn.XLOOKUP(Tabla20[[#This Row],[cedula]],TMODELO[Numero Documento],TMODELO[Empleado])</f>
        <v>ANTONIO VENERANDO RAMIREZ MORENO</v>
      </c>
      <c r="F956" s="57" t="s">
        <v>201</v>
      </c>
      <c r="G956" s="57" t="str">
        <f>_xlfn.XLOOKUP(Tabla20[[#This Row],[cedula]],TMODELO[Numero Documento],TMODELO[Lugar Funciones])</f>
        <v>DEPARTAMENTO DE ANIMACION SOCIOCULTURAL</v>
      </c>
      <c r="H956" s="57" t="str">
        <f>_xlfn.XLOOKUP(Tabla20[[#This Row],[cedula]],TCARRERA[CEDULA],TCARRERA[CATEGORIA DEL SERVIDOR],"")</f>
        <v/>
      </c>
      <c r="I956" s="65"/>
      <c r="J956" s="41" t="str">
        <f>IF(Tabla20[[#This Row],[CARRERA]]&lt;&gt;"",Tabla20[[#This Row],[CARRERA]],IF(Tabla20[[#This Row],[Columna1]]&lt;&gt;"",Tabla20[[#This Row],[Columna1]],""))</f>
        <v/>
      </c>
      <c r="K956" s="55" t="str">
        <f>IF(Tabla20[[#This Row],[TIPO]]="Temporales",_xlfn.XLOOKUP(Tabla20[[#This Row],[NOMBRE Y APELLIDO]],TBLFECHAS[NOMBRE Y APELLIDO],TBLFECHAS[DESDE]),"")</f>
        <v/>
      </c>
      <c r="L956" s="55" t="str">
        <f>IF(Tabla20[[#This Row],[TIPO]]="Temporales",_xlfn.XLOOKUP(Tabla20[[#This Row],[NOMBRE Y APELLIDO]],TBLFECHAS[NOMBRE Y APELLIDO],TBLFECHAS[HASTA]),"")</f>
        <v/>
      </c>
      <c r="M956" s="58">
        <v>31500</v>
      </c>
      <c r="N956" s="63">
        <v>0</v>
      </c>
      <c r="O956" s="61">
        <v>957.6</v>
      </c>
      <c r="P956" s="61">
        <v>904.05</v>
      </c>
      <c r="Q956" s="61">
        <f>Tabla20[[#This Row],[sbruto]]-SUM(Tabla20[[#This Row],[ISR]:[AFP]])-Tabla20[[#This Row],[sneto]]</f>
        <v>7913.3499999999985</v>
      </c>
      <c r="R956" s="61">
        <v>21725</v>
      </c>
      <c r="S956" s="45" t="str">
        <f>_xlfn.XLOOKUP(Tabla20[[#This Row],[cedula]],TMODELO[Numero Documento],TMODELO[gen])</f>
        <v>M</v>
      </c>
      <c r="T956" s="49" t="str">
        <f>_xlfn.XLOOKUP(Tabla20[[#This Row],[cedula]],TMODELO[Numero Documento],TMODELO[Lugar Funciones Codigo])</f>
        <v>01.83.04.00.02.03</v>
      </c>
    </row>
    <row r="957" spans="1:20">
      <c r="A957" s="57" t="s">
        <v>3113</v>
      </c>
      <c r="B957" s="57" t="s">
        <v>3145</v>
      </c>
      <c r="C957" s="57" t="s">
        <v>3155</v>
      </c>
      <c r="D957" s="57" t="s">
        <v>2099</v>
      </c>
      <c r="E957" s="57" t="str">
        <f>_xlfn.XLOOKUP(Tabla20[[#This Row],[cedula]],TMODELO[Numero Documento],TMODELO[Empleado])</f>
        <v>DIONICIO PATIÑO INFANTE</v>
      </c>
      <c r="F957" s="57" t="s">
        <v>685</v>
      </c>
      <c r="G957" s="57" t="str">
        <f>_xlfn.XLOOKUP(Tabla20[[#This Row],[cedula]],TMODELO[Numero Documento],TMODELO[Lugar Funciones])</f>
        <v>DEPARTAMENTO DE ANIMACION SOCIOCULTURAL</v>
      </c>
      <c r="H957" s="57" t="str">
        <f>_xlfn.XLOOKUP(Tabla20[[#This Row],[cedula]],TCARRERA[CEDULA],TCARRERA[CATEGORIA DEL SERVIDOR],"")</f>
        <v/>
      </c>
      <c r="I957" s="65"/>
      <c r="J957" s="41" t="str">
        <f>IF(Tabla20[[#This Row],[CARRERA]]&lt;&gt;"",Tabla20[[#This Row],[CARRERA]],IF(Tabla20[[#This Row],[Columna1]]&lt;&gt;"",Tabla20[[#This Row],[Columna1]],""))</f>
        <v/>
      </c>
      <c r="K957" s="55" t="str">
        <f>IF(Tabla20[[#This Row],[TIPO]]="Temporales",_xlfn.XLOOKUP(Tabla20[[#This Row],[NOMBRE Y APELLIDO]],TBLFECHAS[NOMBRE Y APELLIDO],TBLFECHAS[DESDE]),"")</f>
        <v/>
      </c>
      <c r="L957" s="55" t="str">
        <f>IF(Tabla20[[#This Row],[TIPO]]="Temporales",_xlfn.XLOOKUP(Tabla20[[#This Row],[NOMBRE Y APELLIDO]],TBLFECHAS[NOMBRE Y APELLIDO],TBLFECHAS[HASTA]),"")</f>
        <v/>
      </c>
      <c r="M957" s="58">
        <v>29337</v>
      </c>
      <c r="N957" s="61">
        <v>0</v>
      </c>
      <c r="O957" s="61">
        <v>891.84</v>
      </c>
      <c r="P957" s="61">
        <v>841.97</v>
      </c>
      <c r="Q957" s="61">
        <f>Tabla20[[#This Row],[sbruto]]-SUM(Tabla20[[#This Row],[ISR]:[AFP]])-Tabla20[[#This Row],[sneto]]</f>
        <v>21090.26</v>
      </c>
      <c r="R957" s="61">
        <v>6512.93</v>
      </c>
      <c r="S957" s="45" t="str">
        <f>_xlfn.XLOOKUP(Tabla20[[#This Row],[cedula]],TMODELO[Numero Documento],TMODELO[gen])</f>
        <v>M</v>
      </c>
      <c r="T957" s="49" t="str">
        <f>_xlfn.XLOOKUP(Tabla20[[#This Row],[cedula]],TMODELO[Numero Documento],TMODELO[Lugar Funciones Codigo])</f>
        <v>01.83.04.00.02.03</v>
      </c>
    </row>
    <row r="958" spans="1:20">
      <c r="A958" s="57" t="s">
        <v>3113</v>
      </c>
      <c r="B958" s="57" t="s">
        <v>3145</v>
      </c>
      <c r="C958" s="57" t="s">
        <v>3155</v>
      </c>
      <c r="D958" s="57" t="s">
        <v>2098</v>
      </c>
      <c r="E958" s="57" t="str">
        <f>_xlfn.XLOOKUP(Tabla20[[#This Row],[cedula]],TMODELO[Numero Documento],TMODELO[Empleado])</f>
        <v>DIOMEDES GUZMAN SUAZO</v>
      </c>
      <c r="F958" s="57" t="s">
        <v>92</v>
      </c>
      <c r="G958" s="57" t="str">
        <f>_xlfn.XLOOKUP(Tabla20[[#This Row],[cedula]],TMODELO[Numero Documento],TMODELO[Lugar Funciones])</f>
        <v>DEPARTAMENTO DE ANIMACION SOCIOCULTURAL</v>
      </c>
      <c r="H958" s="57" t="str">
        <f>_xlfn.XLOOKUP(Tabla20[[#This Row],[cedula]],TCARRERA[CEDULA],TCARRERA[CATEGORIA DEL SERVIDOR],"")</f>
        <v/>
      </c>
      <c r="I958" s="65"/>
      <c r="J958" s="41" t="str">
        <f>IF(Tabla20[[#This Row],[CARRERA]]&lt;&gt;"",Tabla20[[#This Row],[CARRERA]],IF(Tabla20[[#This Row],[Columna1]]&lt;&gt;"",Tabla20[[#This Row],[Columna1]],""))</f>
        <v/>
      </c>
      <c r="K958" s="55" t="str">
        <f>IF(Tabla20[[#This Row],[TIPO]]="Temporales",_xlfn.XLOOKUP(Tabla20[[#This Row],[NOMBRE Y APELLIDO]],TBLFECHAS[NOMBRE Y APELLIDO],TBLFECHAS[DESDE]),"")</f>
        <v/>
      </c>
      <c r="L958" s="55" t="str">
        <f>IF(Tabla20[[#This Row],[TIPO]]="Temporales",_xlfn.XLOOKUP(Tabla20[[#This Row],[NOMBRE Y APELLIDO]],TBLFECHAS[NOMBRE Y APELLIDO],TBLFECHAS[HASTA]),"")</f>
        <v/>
      </c>
      <c r="M958" s="58">
        <v>16500</v>
      </c>
      <c r="N958" s="62">
        <v>0</v>
      </c>
      <c r="O958" s="61">
        <v>501.6</v>
      </c>
      <c r="P958" s="61">
        <v>473.55</v>
      </c>
      <c r="Q958" s="61">
        <f>Tabla20[[#This Row],[sbruto]]-SUM(Tabla20[[#This Row],[ISR]:[AFP]])-Tabla20[[#This Row],[sneto]]</f>
        <v>6197.5500000000011</v>
      </c>
      <c r="R958" s="61">
        <v>9327.2999999999993</v>
      </c>
      <c r="S958" s="45" t="str">
        <f>_xlfn.XLOOKUP(Tabla20[[#This Row],[cedula]],TMODELO[Numero Documento],TMODELO[gen])</f>
        <v>M</v>
      </c>
      <c r="T958" s="49" t="str">
        <f>_xlfn.XLOOKUP(Tabla20[[#This Row],[cedula]],TMODELO[Numero Documento],TMODELO[Lugar Funciones Codigo])</f>
        <v>01.83.04.00.02.03</v>
      </c>
    </row>
    <row r="959" spans="1:20">
      <c r="A959" s="57" t="s">
        <v>3113</v>
      </c>
      <c r="B959" s="57" t="s">
        <v>3145</v>
      </c>
      <c r="C959" s="57" t="s">
        <v>3155</v>
      </c>
      <c r="D959" s="57" t="s">
        <v>2124</v>
      </c>
      <c r="E959" s="57" t="str">
        <f>_xlfn.XLOOKUP(Tabla20[[#This Row],[cedula]],TMODELO[Numero Documento],TMODELO[Empleado])</f>
        <v>FRANCISCO ARAMIS POLANCO ORTIZ</v>
      </c>
      <c r="F959" s="57" t="s">
        <v>92</v>
      </c>
      <c r="G959" s="57" t="str">
        <f>_xlfn.XLOOKUP(Tabla20[[#This Row],[cedula]],TMODELO[Numero Documento],TMODELO[Lugar Funciones])</f>
        <v>DEPARTAMENTO DE ANIMACION SOCIOCULTURAL</v>
      </c>
      <c r="H959" s="57" t="str">
        <f>_xlfn.XLOOKUP(Tabla20[[#This Row],[cedula]],TCARRERA[CEDULA],TCARRERA[CATEGORIA DEL SERVIDOR],"")</f>
        <v/>
      </c>
      <c r="I959" s="65"/>
      <c r="J959" s="41" t="str">
        <f>IF(Tabla20[[#This Row],[CARRERA]]&lt;&gt;"",Tabla20[[#This Row],[CARRERA]],IF(Tabla20[[#This Row],[Columna1]]&lt;&gt;"",Tabla20[[#This Row],[Columna1]],""))</f>
        <v/>
      </c>
      <c r="K959" s="55" t="str">
        <f>IF(Tabla20[[#This Row],[TIPO]]="Temporales",_xlfn.XLOOKUP(Tabla20[[#This Row],[NOMBRE Y APELLIDO]],TBLFECHAS[NOMBRE Y APELLIDO],TBLFECHAS[DESDE]),"")</f>
        <v/>
      </c>
      <c r="L959" s="55" t="str">
        <f>IF(Tabla20[[#This Row],[TIPO]]="Temporales",_xlfn.XLOOKUP(Tabla20[[#This Row],[NOMBRE Y APELLIDO]],TBLFECHAS[NOMBRE Y APELLIDO],TBLFECHAS[HASTA]),"")</f>
        <v/>
      </c>
      <c r="M959" s="58">
        <v>16500</v>
      </c>
      <c r="N959" s="63">
        <v>0</v>
      </c>
      <c r="O959" s="61">
        <v>501.6</v>
      </c>
      <c r="P959" s="61">
        <v>473.55</v>
      </c>
      <c r="Q959" s="61">
        <f>Tabla20[[#This Row],[sbruto]]-SUM(Tabla20[[#This Row],[ISR]:[AFP]])-Tabla20[[#This Row],[sneto]]</f>
        <v>2107.25</v>
      </c>
      <c r="R959" s="61">
        <v>13417.6</v>
      </c>
      <c r="S959" s="49" t="str">
        <f>_xlfn.XLOOKUP(Tabla20[[#This Row],[cedula]],TMODELO[Numero Documento],TMODELO[gen])</f>
        <v>M</v>
      </c>
      <c r="T959" s="49" t="str">
        <f>_xlfn.XLOOKUP(Tabla20[[#This Row],[cedula]],TMODELO[Numero Documento],TMODELO[Lugar Funciones Codigo])</f>
        <v>01.83.04.00.02.03</v>
      </c>
    </row>
    <row r="960" spans="1:20">
      <c r="A960" s="57" t="s">
        <v>3113</v>
      </c>
      <c r="B960" s="57" t="s">
        <v>3145</v>
      </c>
      <c r="C960" s="57" t="s">
        <v>3155</v>
      </c>
      <c r="D960" s="57" t="s">
        <v>2106</v>
      </c>
      <c r="E960" s="57" t="str">
        <f>_xlfn.XLOOKUP(Tabla20[[#This Row],[cedula]],TMODELO[Numero Documento],TMODELO[Empleado])</f>
        <v>EDWIN MIGUEL CASTILLO</v>
      </c>
      <c r="F960" s="57" t="s">
        <v>395</v>
      </c>
      <c r="G960" s="57" t="str">
        <f>_xlfn.XLOOKUP(Tabla20[[#This Row],[cedula]],TMODELO[Numero Documento],TMODELO[Lugar Funciones])</f>
        <v>DEPARTAMENTO DE ANIMACION SOCIOCULTURAL</v>
      </c>
      <c r="H960" s="57" t="str">
        <f>_xlfn.XLOOKUP(Tabla20[[#This Row],[cedula]],TCARRERA[CEDULA],TCARRERA[CATEGORIA DEL SERVIDOR],"")</f>
        <v/>
      </c>
      <c r="I960" s="65"/>
      <c r="J960" s="41" t="str">
        <f>IF(Tabla20[[#This Row],[CARRERA]]&lt;&gt;"",Tabla20[[#This Row],[CARRERA]],IF(Tabla20[[#This Row],[Columna1]]&lt;&gt;"",Tabla20[[#This Row],[Columna1]],""))</f>
        <v/>
      </c>
      <c r="K960" s="55" t="str">
        <f>IF(Tabla20[[#This Row],[TIPO]]="Temporales",_xlfn.XLOOKUP(Tabla20[[#This Row],[NOMBRE Y APELLIDO]],TBLFECHAS[NOMBRE Y APELLIDO],TBLFECHAS[DESDE]),"")</f>
        <v/>
      </c>
      <c r="L960" s="55" t="str">
        <f>IF(Tabla20[[#This Row],[TIPO]]="Temporales",_xlfn.XLOOKUP(Tabla20[[#This Row],[NOMBRE Y APELLIDO]],TBLFECHAS[NOMBRE Y APELLIDO],TBLFECHAS[HASTA]),"")</f>
        <v/>
      </c>
      <c r="M960" s="58">
        <v>16500</v>
      </c>
      <c r="N960" s="63">
        <v>0</v>
      </c>
      <c r="O960" s="61">
        <v>501.6</v>
      </c>
      <c r="P960" s="61">
        <v>473.55</v>
      </c>
      <c r="Q960" s="61">
        <f>Tabla20[[#This Row],[sbruto]]-SUM(Tabla20[[#This Row],[ISR]:[AFP]])-Tabla20[[#This Row],[sneto]]</f>
        <v>25</v>
      </c>
      <c r="R960" s="61">
        <v>15499.85</v>
      </c>
      <c r="S960" s="45" t="str">
        <f>_xlfn.XLOOKUP(Tabla20[[#This Row],[cedula]],TMODELO[Numero Documento],TMODELO[gen])</f>
        <v>M</v>
      </c>
      <c r="T960" s="49" t="str">
        <f>_xlfn.XLOOKUP(Tabla20[[#This Row],[cedula]],TMODELO[Numero Documento],TMODELO[Lugar Funciones Codigo])</f>
        <v>01.83.04.00.02.03</v>
      </c>
    </row>
    <row r="961" spans="1:20">
      <c r="A961" s="57" t="s">
        <v>3113</v>
      </c>
      <c r="B961" s="57" t="s">
        <v>3145</v>
      </c>
      <c r="C961" s="57" t="s">
        <v>3155</v>
      </c>
      <c r="D961" s="57" t="s">
        <v>2169</v>
      </c>
      <c r="E961" s="57" t="str">
        <f>_xlfn.XLOOKUP(Tabla20[[#This Row],[cedula]],TMODELO[Numero Documento],TMODELO[Empleado])</f>
        <v>JOSE LUIS RODRIGUEZ GUILLEN</v>
      </c>
      <c r="F961" s="57" t="s">
        <v>60</v>
      </c>
      <c r="G961" s="57" t="str">
        <f>_xlfn.XLOOKUP(Tabla20[[#This Row],[cedula]],TMODELO[Numero Documento],TMODELO[Lugar Funciones])</f>
        <v>DEPARTAMENTO DE CULTURA BARRIAL</v>
      </c>
      <c r="H961" s="57" t="str">
        <f>_xlfn.XLOOKUP(Tabla20[[#This Row],[cedula]],TCARRERA[CEDULA],TCARRERA[CATEGORIA DEL SERVIDOR],"")</f>
        <v/>
      </c>
      <c r="I961" s="65"/>
      <c r="J961" s="41" t="str">
        <f>IF(Tabla20[[#This Row],[CARRERA]]&lt;&gt;"",Tabla20[[#This Row],[CARRERA]],IF(Tabla20[[#This Row],[Columna1]]&lt;&gt;"",Tabla20[[#This Row],[Columna1]],""))</f>
        <v/>
      </c>
      <c r="K961" s="55" t="str">
        <f>IF(Tabla20[[#This Row],[TIPO]]="Temporales",_xlfn.XLOOKUP(Tabla20[[#This Row],[NOMBRE Y APELLIDO]],TBLFECHAS[NOMBRE Y APELLIDO],TBLFECHAS[DESDE]),"")</f>
        <v/>
      </c>
      <c r="L961" s="55" t="str">
        <f>IF(Tabla20[[#This Row],[TIPO]]="Temporales",_xlfn.XLOOKUP(Tabla20[[#This Row],[NOMBRE Y APELLIDO]],TBLFECHAS[NOMBRE Y APELLIDO],TBLFECHAS[HASTA]),"")</f>
        <v/>
      </c>
      <c r="M961" s="58">
        <v>115000</v>
      </c>
      <c r="N961" s="63">
        <v>0</v>
      </c>
      <c r="O961" s="61">
        <v>3496</v>
      </c>
      <c r="P961" s="61">
        <v>3300.5</v>
      </c>
      <c r="Q961" s="61">
        <f>Tabla20[[#This Row],[sbruto]]-SUM(Tabla20[[#This Row],[ISR]:[AFP]])-Tabla20[[#This Row],[sneto]]</f>
        <v>25</v>
      </c>
      <c r="R961" s="61">
        <v>108178.5</v>
      </c>
      <c r="S961" s="49" t="str">
        <f>_xlfn.XLOOKUP(Tabla20[[#This Row],[cedula]],TMODELO[Numero Documento],TMODELO[gen])</f>
        <v>M</v>
      </c>
      <c r="T961" s="49" t="str">
        <f>_xlfn.XLOOKUP(Tabla20[[#This Row],[cedula]],TMODELO[Numero Documento],TMODELO[Lugar Funciones Codigo])</f>
        <v>01.83.04.00.02.04</v>
      </c>
    </row>
    <row r="962" spans="1:20">
      <c r="A962" s="57" t="s">
        <v>3113</v>
      </c>
      <c r="B962" s="57" t="s">
        <v>3145</v>
      </c>
      <c r="C962" s="57" t="s">
        <v>3169</v>
      </c>
      <c r="D962" s="57" t="s">
        <v>2712</v>
      </c>
      <c r="E962" s="57" t="str">
        <f>_xlfn.XLOOKUP(Tabla20[[#This Row],[cedula]],TMODELO[Numero Documento],TMODELO[Empleado])</f>
        <v>LAURA DEL PILAR GIL FIALLO</v>
      </c>
      <c r="F962" s="57" t="s">
        <v>60</v>
      </c>
      <c r="G962" s="57" t="str">
        <f>_xlfn.XLOOKUP(Tabla20[[#This Row],[cedula]],TMODELO[Numero Documento],TMODELO[Lugar Funciones])</f>
        <v>DIRECCION GENERAL DEL LIBRO Y LA LECTURA</v>
      </c>
      <c r="H962" s="57" t="str">
        <f>_xlfn.XLOOKUP(Tabla20[[#This Row],[cedula]],TCARRERA[CEDULA],TCARRERA[CATEGORIA DEL SERVIDOR],"")</f>
        <v/>
      </c>
      <c r="I962" s="65"/>
      <c r="J962" s="50" t="str">
        <f>IF(Tabla20[[#This Row],[CARRERA]]&lt;&gt;"",Tabla20[[#This Row],[CARRERA]],IF(Tabla20[[#This Row],[Columna1]]&lt;&gt;"",Tabla20[[#This Row],[Columna1]],""))</f>
        <v/>
      </c>
      <c r="K962" s="54" t="str">
        <f>IF(Tabla20[[#This Row],[TIPO]]="Temporales",_xlfn.XLOOKUP(Tabla20[[#This Row],[NOMBRE Y APELLIDO]],TBLFECHAS[NOMBRE Y APELLIDO],TBLFECHAS[DESDE]),"")</f>
        <v/>
      </c>
      <c r="L962" s="54" t="str">
        <f>IF(Tabla20[[#This Row],[TIPO]]="Temporales",_xlfn.XLOOKUP(Tabla20[[#This Row],[NOMBRE Y APELLIDO]],TBLFECHAS[NOMBRE Y APELLIDO],TBLFECHAS[HASTA]),"")</f>
        <v/>
      </c>
      <c r="M962" s="58">
        <v>140000</v>
      </c>
      <c r="N962" s="60">
        <v>21514.37</v>
      </c>
      <c r="O962" s="59">
        <v>4256</v>
      </c>
      <c r="P962" s="59">
        <v>4018</v>
      </c>
      <c r="Q962" s="59">
        <f>Tabla20[[#This Row],[sbruto]]-SUM(Tabla20[[#This Row],[ISR]:[AFP]])-Tabla20[[#This Row],[sneto]]</f>
        <v>75</v>
      </c>
      <c r="R962" s="59">
        <v>110136.63</v>
      </c>
      <c r="S962" s="45" t="str">
        <f>_xlfn.XLOOKUP(Tabla20[[#This Row],[cedula]],TMODELO[Numero Documento],TMODELO[gen])</f>
        <v>F</v>
      </c>
      <c r="T962" s="49" t="str">
        <f>_xlfn.XLOOKUP(Tabla20[[#This Row],[cedula]],TMODELO[Numero Documento],TMODELO[Lugar Funciones Codigo])</f>
        <v>01.83.04.01</v>
      </c>
    </row>
    <row r="963" spans="1:20">
      <c r="A963" s="57" t="s">
        <v>3113</v>
      </c>
      <c r="B963" s="57" t="s">
        <v>3145</v>
      </c>
      <c r="C963" s="57" t="s">
        <v>3169</v>
      </c>
      <c r="D963" s="57" t="s">
        <v>2656</v>
      </c>
      <c r="E963" s="57" t="str">
        <f>_xlfn.XLOOKUP(Tabla20[[#This Row],[cedula]],TMODELO[Numero Documento],TMODELO[Empleado])</f>
        <v>FLORA MATOS BAEZ</v>
      </c>
      <c r="F963" s="57" t="s">
        <v>10</v>
      </c>
      <c r="G963" s="57" t="str">
        <f>_xlfn.XLOOKUP(Tabla20[[#This Row],[cedula]],TMODELO[Numero Documento],TMODELO[Lugar Funciones])</f>
        <v>DIRECCION GENERAL DEL LIBRO Y LA LECTURA</v>
      </c>
      <c r="H963" s="57" t="str">
        <f>_xlfn.XLOOKUP(Tabla20[[#This Row],[cedula]],TCARRERA[CEDULA],TCARRERA[CATEGORIA DEL SERVIDOR],"")</f>
        <v/>
      </c>
      <c r="I963" s="65"/>
      <c r="J963" s="41" t="str">
        <f>IF(Tabla20[[#This Row],[CARRERA]]&lt;&gt;"",Tabla20[[#This Row],[CARRERA]],IF(Tabla20[[#This Row],[Columna1]]&lt;&gt;"",Tabla20[[#This Row],[Columna1]],""))</f>
        <v/>
      </c>
      <c r="K963" s="55" t="str">
        <f>IF(Tabla20[[#This Row],[TIPO]]="Temporales",_xlfn.XLOOKUP(Tabla20[[#This Row],[NOMBRE Y APELLIDO]],TBLFECHAS[NOMBRE Y APELLIDO],TBLFECHAS[DESDE]),"")</f>
        <v/>
      </c>
      <c r="L963" s="55" t="str">
        <f>IF(Tabla20[[#This Row],[TIPO]]="Temporales",_xlfn.XLOOKUP(Tabla20[[#This Row],[NOMBRE Y APELLIDO]],TBLFECHAS[NOMBRE Y APELLIDO],TBLFECHAS[HASTA]),"")</f>
        <v/>
      </c>
      <c r="M963" s="58">
        <v>35000</v>
      </c>
      <c r="N963" s="63">
        <v>0</v>
      </c>
      <c r="O963" s="59">
        <v>1064</v>
      </c>
      <c r="P963" s="59">
        <v>1004.5</v>
      </c>
      <c r="Q963" s="59">
        <f>Tabla20[[#This Row],[sbruto]]-SUM(Tabla20[[#This Row],[ISR]:[AFP]])-Tabla20[[#This Row],[sneto]]</f>
        <v>11812.119999999999</v>
      </c>
      <c r="R963" s="59">
        <v>21119.38</v>
      </c>
      <c r="S963" s="45" t="str">
        <f>_xlfn.XLOOKUP(Tabla20[[#This Row],[cedula]],TMODELO[Numero Documento],TMODELO[gen])</f>
        <v>F</v>
      </c>
      <c r="T963" s="49" t="str">
        <f>_xlfn.XLOOKUP(Tabla20[[#This Row],[cedula]],TMODELO[Numero Documento],TMODELO[Lugar Funciones Codigo])</f>
        <v>01.83.04.01</v>
      </c>
    </row>
    <row r="964" spans="1:20">
      <c r="A964" s="57" t="s">
        <v>3113</v>
      </c>
      <c r="B964" s="57" t="s">
        <v>3145</v>
      </c>
      <c r="C964" s="57" t="s">
        <v>3169</v>
      </c>
      <c r="D964" s="57" t="s">
        <v>2666</v>
      </c>
      <c r="E964" s="57" t="str">
        <f>_xlfn.XLOOKUP(Tabla20[[#This Row],[cedula]],TMODELO[Numero Documento],TMODELO[Empleado])</f>
        <v>GILDA ADAMES MARTINEZ</v>
      </c>
      <c r="F964" s="57" t="s">
        <v>599</v>
      </c>
      <c r="G964" s="57" t="str">
        <f>_xlfn.XLOOKUP(Tabla20[[#This Row],[cedula]],TMODELO[Numero Documento],TMODELO[Lugar Funciones])</f>
        <v>DIRECCION GENERAL DEL LIBRO Y LA LECTURA</v>
      </c>
      <c r="H964" s="57" t="str">
        <f>_xlfn.XLOOKUP(Tabla20[[#This Row],[cedula]],TCARRERA[CEDULA],TCARRERA[CATEGORIA DEL SERVIDOR],"")</f>
        <v/>
      </c>
      <c r="I964" s="65"/>
      <c r="J964" s="41" t="str">
        <f>IF(Tabla20[[#This Row],[CARRERA]]&lt;&gt;"",Tabla20[[#This Row],[CARRERA]],IF(Tabla20[[#This Row],[Columna1]]&lt;&gt;"",Tabla20[[#This Row],[Columna1]],""))</f>
        <v/>
      </c>
      <c r="K964" s="55" t="str">
        <f>IF(Tabla20[[#This Row],[TIPO]]="Temporales",_xlfn.XLOOKUP(Tabla20[[#This Row],[NOMBRE Y APELLIDO]],TBLFECHAS[NOMBRE Y APELLIDO],TBLFECHAS[DESDE]),"")</f>
        <v/>
      </c>
      <c r="L964" s="55" t="str">
        <f>IF(Tabla20[[#This Row],[TIPO]]="Temporales",_xlfn.XLOOKUP(Tabla20[[#This Row],[NOMBRE Y APELLIDO]],TBLFECHAS[NOMBRE Y APELLIDO],TBLFECHAS[HASTA]),"")</f>
        <v/>
      </c>
      <c r="M964" s="58">
        <v>21764.27</v>
      </c>
      <c r="N964" s="60">
        <v>0</v>
      </c>
      <c r="O964" s="59">
        <v>661.63</v>
      </c>
      <c r="P964" s="59">
        <v>624.63</v>
      </c>
      <c r="Q964" s="59">
        <f>Tabla20[[#This Row],[sbruto]]-SUM(Tabla20[[#This Row],[ISR]:[AFP]])-Tabla20[[#This Row],[sneto]]</f>
        <v>75.000000000003638</v>
      </c>
      <c r="R964" s="59">
        <v>20403.009999999998</v>
      </c>
      <c r="S964" s="45" t="str">
        <f>_xlfn.XLOOKUP(Tabla20[[#This Row],[cedula]],TMODELO[Numero Documento],TMODELO[gen])</f>
        <v>F</v>
      </c>
      <c r="T964" s="49" t="str">
        <f>_xlfn.XLOOKUP(Tabla20[[#This Row],[cedula]],TMODELO[Numero Documento],TMODELO[Lugar Funciones Codigo])</f>
        <v>01.83.04.01</v>
      </c>
    </row>
    <row r="965" spans="1:20">
      <c r="A965" s="57" t="s">
        <v>3113</v>
      </c>
      <c r="B965" s="57" t="s">
        <v>3145</v>
      </c>
      <c r="C965" s="57" t="s">
        <v>3169</v>
      </c>
      <c r="D965" s="57" t="s">
        <v>2649</v>
      </c>
      <c r="E965" s="57" t="str">
        <f>_xlfn.XLOOKUP(Tabla20[[#This Row],[cedula]],TMODELO[Numero Documento],TMODELO[Empleado])</f>
        <v>FELIX VILLALONA CEDEÑO</v>
      </c>
      <c r="F965" s="57" t="s">
        <v>274</v>
      </c>
      <c r="G965" s="57" t="str">
        <f>_xlfn.XLOOKUP(Tabla20[[#This Row],[cedula]],TMODELO[Numero Documento],TMODELO[Lugar Funciones])</f>
        <v>DIRECCION GENERAL DEL LIBRO Y LA LECTURA</v>
      </c>
      <c r="H965" s="57" t="str">
        <f>_xlfn.XLOOKUP(Tabla20[[#This Row],[cedula]],TCARRERA[CEDULA],TCARRERA[CATEGORIA DEL SERVIDOR],"")</f>
        <v/>
      </c>
      <c r="I965" s="65"/>
      <c r="J965" s="41" t="str">
        <f>IF(Tabla20[[#This Row],[CARRERA]]&lt;&gt;"",Tabla20[[#This Row],[CARRERA]],IF(Tabla20[[#This Row],[Columna1]]&lt;&gt;"",Tabla20[[#This Row],[Columna1]],""))</f>
        <v/>
      </c>
      <c r="K965" s="55" t="str">
        <f>IF(Tabla20[[#This Row],[TIPO]]="Temporales",_xlfn.XLOOKUP(Tabla20[[#This Row],[NOMBRE Y APELLIDO]],TBLFECHAS[NOMBRE Y APELLIDO],TBLFECHAS[DESDE]),"")</f>
        <v/>
      </c>
      <c r="L965" s="55" t="str">
        <f>IF(Tabla20[[#This Row],[TIPO]]="Temporales",_xlfn.XLOOKUP(Tabla20[[#This Row],[NOMBRE Y APELLIDO]],TBLFECHAS[NOMBRE Y APELLIDO],TBLFECHAS[HASTA]),"")</f>
        <v/>
      </c>
      <c r="M965" s="58">
        <v>21378.5</v>
      </c>
      <c r="N965" s="63">
        <v>0</v>
      </c>
      <c r="O965" s="59">
        <v>649.91</v>
      </c>
      <c r="P965" s="59">
        <v>613.55999999999995</v>
      </c>
      <c r="Q965" s="59">
        <f>Tabla20[[#This Row],[sbruto]]-SUM(Tabla20[[#This Row],[ISR]:[AFP]])-Tabla20[[#This Row],[sneto]]</f>
        <v>11824.859999999999</v>
      </c>
      <c r="R965" s="59">
        <v>8290.17</v>
      </c>
      <c r="S965" s="45" t="str">
        <f>_xlfn.XLOOKUP(Tabla20[[#This Row],[cedula]],TMODELO[Numero Documento],TMODELO[gen])</f>
        <v>M</v>
      </c>
      <c r="T965" s="49" t="str">
        <f>_xlfn.XLOOKUP(Tabla20[[#This Row],[cedula]],TMODELO[Numero Documento],TMODELO[Lugar Funciones Codigo])</f>
        <v>01.83.04.01</v>
      </c>
    </row>
    <row r="966" spans="1:20">
      <c r="A966" s="57" t="s">
        <v>3113</v>
      </c>
      <c r="B966" s="57" t="s">
        <v>3145</v>
      </c>
      <c r="C966" s="57" t="s">
        <v>3169</v>
      </c>
      <c r="D966" s="57" t="s">
        <v>2767</v>
      </c>
      <c r="E966" s="57" t="str">
        <f>_xlfn.XLOOKUP(Tabla20[[#This Row],[cedula]],TMODELO[Numero Documento],TMODELO[Empleado])</f>
        <v>VICTOR MANUEL BIDO ACEVEDO</v>
      </c>
      <c r="F966" s="57" t="s">
        <v>132</v>
      </c>
      <c r="G966" s="57" t="str">
        <f>_xlfn.XLOOKUP(Tabla20[[#This Row],[cedula]],TMODELO[Numero Documento],TMODELO[Lugar Funciones])</f>
        <v>DIRECCION GENERAL DEL LIBRO Y LA LECTURA</v>
      </c>
      <c r="H966" s="57" t="str">
        <f>_xlfn.XLOOKUP(Tabla20[[#This Row],[cedula]],TCARRERA[CEDULA],TCARRERA[CATEGORIA DEL SERVIDOR],"")</f>
        <v/>
      </c>
      <c r="I966" s="65"/>
      <c r="J966" s="41" t="str">
        <f>IF(Tabla20[[#This Row],[CARRERA]]&lt;&gt;"",Tabla20[[#This Row],[CARRERA]],IF(Tabla20[[#This Row],[Columna1]]&lt;&gt;"",Tabla20[[#This Row],[Columna1]],""))</f>
        <v/>
      </c>
      <c r="K966" s="55" t="str">
        <f>IF(Tabla20[[#This Row],[TIPO]]="Temporales",_xlfn.XLOOKUP(Tabla20[[#This Row],[NOMBRE Y APELLIDO]],TBLFECHAS[NOMBRE Y APELLIDO],TBLFECHAS[DESDE]),"")</f>
        <v/>
      </c>
      <c r="L966" s="55" t="str">
        <f>IF(Tabla20[[#This Row],[TIPO]]="Temporales",_xlfn.XLOOKUP(Tabla20[[#This Row],[NOMBRE Y APELLIDO]],TBLFECHAS[NOMBRE Y APELLIDO],TBLFECHAS[HASTA]),"")</f>
        <v/>
      </c>
      <c r="M966" s="58">
        <v>12650</v>
      </c>
      <c r="N966" s="60">
        <v>0</v>
      </c>
      <c r="O966" s="59">
        <v>384.56</v>
      </c>
      <c r="P966" s="59">
        <v>363.06</v>
      </c>
      <c r="Q966" s="59">
        <f>Tabla20[[#This Row],[sbruto]]-SUM(Tabla20[[#This Row],[ISR]:[AFP]])-Tabla20[[#This Row],[sneto]]</f>
        <v>75</v>
      </c>
      <c r="R966" s="59">
        <v>11827.38</v>
      </c>
      <c r="S966" s="45" t="str">
        <f>_xlfn.XLOOKUP(Tabla20[[#This Row],[cedula]],TMODELO[Numero Documento],TMODELO[gen])</f>
        <v>M</v>
      </c>
      <c r="T966" s="49" t="str">
        <f>_xlfn.XLOOKUP(Tabla20[[#This Row],[cedula]],TMODELO[Numero Documento],TMODELO[Lugar Funciones Codigo])</f>
        <v>01.83.04.01</v>
      </c>
    </row>
    <row r="967" spans="1:20">
      <c r="A967" s="57" t="s">
        <v>3113</v>
      </c>
      <c r="B967" s="57" t="s">
        <v>3145</v>
      </c>
      <c r="C967" s="57" t="s">
        <v>3169</v>
      </c>
      <c r="D967" s="57" t="s">
        <v>2593</v>
      </c>
      <c r="E967" s="57" t="str">
        <f>_xlfn.XLOOKUP(Tabla20[[#This Row],[cedula]],TMODELO[Numero Documento],TMODELO[Empleado])</f>
        <v>AGRIPINA SOLER LAGARES</v>
      </c>
      <c r="F967" s="57" t="s">
        <v>399</v>
      </c>
      <c r="G967" s="57" t="str">
        <f>_xlfn.XLOOKUP(Tabla20[[#This Row],[cedula]],TMODELO[Numero Documento],TMODELO[Lugar Funciones])</f>
        <v>DIRECCION GENERAL DEL LIBRO Y LA LECTURA</v>
      </c>
      <c r="H967" s="57" t="str">
        <f>_xlfn.XLOOKUP(Tabla20[[#This Row],[cedula]],TCARRERA[CEDULA],TCARRERA[CATEGORIA DEL SERVIDOR],"")</f>
        <v/>
      </c>
      <c r="I967" s="65"/>
      <c r="J967" s="41" t="str">
        <f>IF(Tabla20[[#This Row],[CARRERA]]&lt;&gt;"",Tabla20[[#This Row],[CARRERA]],IF(Tabla20[[#This Row],[Columna1]]&lt;&gt;"",Tabla20[[#This Row],[Columna1]],""))</f>
        <v/>
      </c>
      <c r="K967" s="55" t="str">
        <f>IF(Tabla20[[#This Row],[TIPO]]="Temporales",_xlfn.XLOOKUP(Tabla20[[#This Row],[NOMBRE Y APELLIDO]],TBLFECHAS[NOMBRE Y APELLIDO],TBLFECHAS[DESDE]),"")</f>
        <v/>
      </c>
      <c r="L967" s="55" t="str">
        <f>IF(Tabla20[[#This Row],[TIPO]]="Temporales",_xlfn.XLOOKUP(Tabla20[[#This Row],[NOMBRE Y APELLIDO]],TBLFECHAS[NOMBRE Y APELLIDO],TBLFECHAS[HASTA]),"")</f>
        <v/>
      </c>
      <c r="M967" s="58">
        <v>10000</v>
      </c>
      <c r="N967" s="63">
        <v>0</v>
      </c>
      <c r="O967" s="59">
        <v>304</v>
      </c>
      <c r="P967" s="59">
        <v>287</v>
      </c>
      <c r="Q967" s="59">
        <f>Tabla20[[#This Row],[sbruto]]-SUM(Tabla20[[#This Row],[ISR]:[AFP]])-Tabla20[[#This Row],[sneto]]</f>
        <v>75</v>
      </c>
      <c r="R967" s="59">
        <v>9334</v>
      </c>
      <c r="S967" s="45" t="str">
        <f>_xlfn.XLOOKUP(Tabla20[[#This Row],[cedula]],TMODELO[Numero Documento],TMODELO[gen])</f>
        <v>F</v>
      </c>
      <c r="T967" s="49" t="str">
        <f>_xlfn.XLOOKUP(Tabla20[[#This Row],[cedula]],TMODELO[Numero Documento],TMODELO[Lugar Funciones Codigo])</f>
        <v>01.83.04.01</v>
      </c>
    </row>
    <row r="968" spans="1:20">
      <c r="A968" s="57" t="s">
        <v>3113</v>
      </c>
      <c r="B968" s="57" t="s">
        <v>3145</v>
      </c>
      <c r="C968" s="57" t="s">
        <v>3169</v>
      </c>
      <c r="D968" s="57" t="s">
        <v>2653</v>
      </c>
      <c r="E968" s="57" t="str">
        <f>_xlfn.XLOOKUP(Tabla20[[#This Row],[cedula]],TMODELO[Numero Documento],TMODELO[Empleado])</f>
        <v>FERNELY ALBERTO LEBRON</v>
      </c>
      <c r="F968" s="57" t="s">
        <v>597</v>
      </c>
      <c r="G968" s="57" t="str">
        <f>_xlfn.XLOOKUP(Tabla20[[#This Row],[cedula]],TMODELO[Numero Documento],TMODELO[Lugar Funciones])</f>
        <v>DIRECCION GENERAL DEL LIBRO Y LA LECTURA</v>
      </c>
      <c r="H968" s="57" t="str">
        <f>_xlfn.XLOOKUP(Tabla20[[#This Row],[cedula]],TCARRERA[CEDULA],TCARRERA[CATEGORIA DEL SERVIDOR],"")</f>
        <v/>
      </c>
      <c r="I968" s="65"/>
      <c r="J968" s="41" t="str">
        <f>IF(Tabla20[[#This Row],[CARRERA]]&lt;&gt;"",Tabla20[[#This Row],[CARRERA]],IF(Tabla20[[#This Row],[Columna1]]&lt;&gt;"",Tabla20[[#This Row],[Columna1]],""))</f>
        <v/>
      </c>
      <c r="K968" s="55" t="str">
        <f>IF(Tabla20[[#This Row],[TIPO]]="Temporales",_xlfn.XLOOKUP(Tabla20[[#This Row],[NOMBRE Y APELLIDO]],TBLFECHAS[NOMBRE Y APELLIDO],TBLFECHAS[DESDE]),"")</f>
        <v/>
      </c>
      <c r="L968" s="55" t="str">
        <f>IF(Tabla20[[#This Row],[TIPO]]="Temporales",_xlfn.XLOOKUP(Tabla20[[#This Row],[NOMBRE Y APELLIDO]],TBLFECHAS[NOMBRE Y APELLIDO],TBLFECHAS[HASTA]),"")</f>
        <v/>
      </c>
      <c r="M968" s="58">
        <v>7666.67</v>
      </c>
      <c r="N968" s="63">
        <v>0</v>
      </c>
      <c r="O968" s="59">
        <v>233.07</v>
      </c>
      <c r="P968" s="59">
        <v>220.03</v>
      </c>
      <c r="Q968" s="59">
        <f>Tabla20[[#This Row],[sbruto]]-SUM(Tabla20[[#This Row],[ISR]:[AFP]])-Tabla20[[#This Row],[sneto]]</f>
        <v>25</v>
      </c>
      <c r="R968" s="59">
        <v>7188.57</v>
      </c>
      <c r="S968" s="45" t="str">
        <f>_xlfn.XLOOKUP(Tabla20[[#This Row],[cedula]],TMODELO[Numero Documento],TMODELO[gen])</f>
        <v>M</v>
      </c>
      <c r="T968" s="49" t="str">
        <f>_xlfn.XLOOKUP(Tabla20[[#This Row],[cedula]],TMODELO[Numero Documento],TMODELO[Lugar Funciones Codigo])</f>
        <v>01.83.04.01</v>
      </c>
    </row>
    <row r="969" spans="1:20">
      <c r="A969" s="57" t="s">
        <v>3113</v>
      </c>
      <c r="B969" s="57" t="s">
        <v>3145</v>
      </c>
      <c r="C969" s="57" t="s">
        <v>3169</v>
      </c>
      <c r="D969" s="57" t="s">
        <v>2683</v>
      </c>
      <c r="E969" s="57" t="str">
        <f>_xlfn.XLOOKUP(Tabla20[[#This Row],[cedula]],TMODELO[Numero Documento],TMODELO[Empleado])</f>
        <v>JOAN MANUEL FERRER RODRIGUEZ</v>
      </c>
      <c r="F969" s="57" t="s">
        <v>60</v>
      </c>
      <c r="G969" s="57" t="str">
        <f>_xlfn.XLOOKUP(Tabla20[[#This Row],[cedula]],TMODELO[Numero Documento],TMODELO[Lugar Funciones])</f>
        <v>DIRECCION DE FERIA DEL LIBRO</v>
      </c>
      <c r="H969" s="57" t="str">
        <f>_xlfn.XLOOKUP(Tabla20[[#This Row],[cedula]],TCARRERA[CEDULA],TCARRERA[CATEGORIA DEL SERVIDOR],"")</f>
        <v/>
      </c>
      <c r="I969" s="65"/>
      <c r="J969" s="41" t="str">
        <f>IF(Tabla20[[#This Row],[CARRERA]]&lt;&gt;"",Tabla20[[#This Row],[CARRERA]],IF(Tabla20[[#This Row],[Columna1]]&lt;&gt;"",Tabla20[[#This Row],[Columna1]],""))</f>
        <v/>
      </c>
      <c r="K969" s="55" t="str">
        <f>IF(Tabla20[[#This Row],[TIPO]]="Temporales",_xlfn.XLOOKUP(Tabla20[[#This Row],[NOMBRE Y APELLIDO]],TBLFECHAS[NOMBRE Y APELLIDO],TBLFECHAS[DESDE]),"")</f>
        <v/>
      </c>
      <c r="L969" s="55" t="str">
        <f>IF(Tabla20[[#This Row],[TIPO]]="Temporales",_xlfn.XLOOKUP(Tabla20[[#This Row],[NOMBRE Y APELLIDO]],TBLFECHAS[NOMBRE Y APELLIDO],TBLFECHAS[HASTA]),"")</f>
        <v/>
      </c>
      <c r="M969" s="58">
        <v>145000</v>
      </c>
      <c r="N969" s="61">
        <v>22690.49</v>
      </c>
      <c r="O969" s="59">
        <v>4408</v>
      </c>
      <c r="P969" s="59">
        <v>4161.5</v>
      </c>
      <c r="Q969" s="59">
        <f>Tabla20[[#This Row],[sbruto]]-SUM(Tabla20[[#This Row],[ISR]:[AFP]])-Tabla20[[#This Row],[sneto]]</f>
        <v>25</v>
      </c>
      <c r="R969" s="59">
        <v>113715.01</v>
      </c>
      <c r="S969" s="45" t="str">
        <f>_xlfn.XLOOKUP(Tabla20[[#This Row],[cedula]],TMODELO[Numero Documento],TMODELO[gen])</f>
        <v>M</v>
      </c>
      <c r="T969" s="49" t="str">
        <f>_xlfn.XLOOKUP(Tabla20[[#This Row],[cedula]],TMODELO[Numero Documento],TMODELO[Lugar Funciones Codigo])</f>
        <v>01.83.04.01.01</v>
      </c>
    </row>
    <row r="970" spans="1:20">
      <c r="A970" s="57" t="s">
        <v>3113</v>
      </c>
      <c r="B970" s="57" t="s">
        <v>3145</v>
      </c>
      <c r="C970" s="57" t="s">
        <v>3169</v>
      </c>
      <c r="D970" s="57" t="s">
        <v>2701</v>
      </c>
      <c r="E970" s="57" t="str">
        <f>_xlfn.XLOOKUP(Tabla20[[#This Row],[cedula]],TMODELO[Numero Documento],TMODELO[Empleado])</f>
        <v>JUAN EMILIO BAEZ MELO</v>
      </c>
      <c r="F970" s="57" t="s">
        <v>138</v>
      </c>
      <c r="G970" s="57" t="str">
        <f>_xlfn.XLOOKUP(Tabla20[[#This Row],[cedula]],TMODELO[Numero Documento],TMODELO[Lugar Funciones])</f>
        <v>DIRECCION DE FERIA DEL LIBRO</v>
      </c>
      <c r="H970" s="57" t="str">
        <f>_xlfn.XLOOKUP(Tabla20[[#This Row],[cedula]],TCARRERA[CEDULA],TCARRERA[CATEGORIA DEL SERVIDOR],"")</f>
        <v/>
      </c>
      <c r="I970" s="65"/>
      <c r="J970" s="41" t="str">
        <f>IF(Tabla20[[#This Row],[CARRERA]]&lt;&gt;"",Tabla20[[#This Row],[CARRERA]],IF(Tabla20[[#This Row],[Columna1]]&lt;&gt;"",Tabla20[[#This Row],[Columna1]],""))</f>
        <v/>
      </c>
      <c r="K970" s="55" t="str">
        <f>IF(Tabla20[[#This Row],[TIPO]]="Temporales",_xlfn.XLOOKUP(Tabla20[[#This Row],[NOMBRE Y APELLIDO]],TBLFECHAS[NOMBRE Y APELLIDO],TBLFECHAS[DESDE]),"")</f>
        <v/>
      </c>
      <c r="L970" s="55" t="str">
        <f>IF(Tabla20[[#This Row],[TIPO]]="Temporales",_xlfn.XLOOKUP(Tabla20[[#This Row],[NOMBRE Y APELLIDO]],TBLFECHAS[NOMBRE Y APELLIDO],TBLFECHAS[HASTA]),"")</f>
        <v/>
      </c>
      <c r="M970" s="58">
        <v>45000</v>
      </c>
      <c r="N970" s="63">
        <v>1148.33</v>
      </c>
      <c r="O970" s="59">
        <v>1368</v>
      </c>
      <c r="P970" s="59">
        <v>1291.5</v>
      </c>
      <c r="Q970" s="59">
        <f>Tabla20[[#This Row],[sbruto]]-SUM(Tabla20[[#This Row],[ISR]:[AFP]])-Tabla20[[#This Row],[sneto]]</f>
        <v>75</v>
      </c>
      <c r="R970" s="59">
        <v>41117.17</v>
      </c>
      <c r="S970" s="45" t="str">
        <f>_xlfn.XLOOKUP(Tabla20[[#This Row],[cedula]],TMODELO[Numero Documento],TMODELO[gen])</f>
        <v>M</v>
      </c>
      <c r="T970" s="49" t="str">
        <f>_xlfn.XLOOKUP(Tabla20[[#This Row],[cedula]],TMODELO[Numero Documento],TMODELO[Lugar Funciones Codigo])</f>
        <v>01.83.04.01.01</v>
      </c>
    </row>
    <row r="971" spans="1:20">
      <c r="A971" s="57" t="s">
        <v>3113</v>
      </c>
      <c r="B971" s="57" t="s">
        <v>3145</v>
      </c>
      <c r="C971" s="57" t="s">
        <v>3169</v>
      </c>
      <c r="D971" s="57" t="s">
        <v>3173</v>
      </c>
      <c r="E971" s="57" t="str">
        <f>_xlfn.XLOOKUP(Tabla20[[#This Row],[cedula]],TMODELO[Numero Documento],TMODELO[Empleado])</f>
        <v>GABIELKA MERCEDES BUENO PLASENCIO</v>
      </c>
      <c r="F971" s="57" t="s">
        <v>10</v>
      </c>
      <c r="G971" s="57" t="str">
        <f>_xlfn.XLOOKUP(Tabla20[[#This Row],[cedula]],TMODELO[Numero Documento],TMODELO[Lugar Funciones])</f>
        <v>DIRECCION DE FERIA DEL LIBRO</v>
      </c>
      <c r="H971" s="57" t="str">
        <f>_xlfn.XLOOKUP(Tabla20[[#This Row],[cedula]],TCARRERA[CEDULA],TCARRERA[CATEGORIA DEL SERVIDOR],"")</f>
        <v/>
      </c>
      <c r="I971" s="65"/>
      <c r="J971" s="41" t="str">
        <f>IF(Tabla20[[#This Row],[CARRERA]]&lt;&gt;"",Tabla20[[#This Row],[CARRERA]],IF(Tabla20[[#This Row],[Columna1]]&lt;&gt;"",Tabla20[[#This Row],[Columna1]],""))</f>
        <v/>
      </c>
      <c r="K971" s="55" t="str">
        <f>IF(Tabla20[[#This Row],[TIPO]]="Temporales",_xlfn.XLOOKUP(Tabla20[[#This Row],[NOMBRE Y APELLIDO]],TBLFECHAS[NOMBRE Y APELLIDO],TBLFECHAS[DESDE]),"")</f>
        <v/>
      </c>
      <c r="L971" s="55" t="str">
        <f>IF(Tabla20[[#This Row],[TIPO]]="Temporales",_xlfn.XLOOKUP(Tabla20[[#This Row],[NOMBRE Y APELLIDO]],TBLFECHAS[NOMBRE Y APELLIDO],TBLFECHAS[HASTA]),"")</f>
        <v/>
      </c>
      <c r="M971" s="58">
        <v>30000</v>
      </c>
      <c r="N971" s="63">
        <v>0</v>
      </c>
      <c r="O971" s="59">
        <v>912</v>
      </c>
      <c r="P971" s="59">
        <v>861</v>
      </c>
      <c r="Q971" s="59">
        <f>Tabla20[[#This Row],[sbruto]]-SUM(Tabla20[[#This Row],[ISR]:[AFP]])-Tabla20[[#This Row],[sneto]]</f>
        <v>25</v>
      </c>
      <c r="R971" s="59">
        <v>28202</v>
      </c>
      <c r="S971" s="45" t="str">
        <f>_xlfn.XLOOKUP(Tabla20[[#This Row],[cedula]],TMODELO[Numero Documento],TMODELO[gen])</f>
        <v>F</v>
      </c>
      <c r="T971" s="49" t="str">
        <f>_xlfn.XLOOKUP(Tabla20[[#This Row],[cedula]],TMODELO[Numero Documento],TMODELO[Lugar Funciones Codigo])</f>
        <v>01.83.04.01.01</v>
      </c>
    </row>
    <row r="972" spans="1:20">
      <c r="A972" s="57" t="s">
        <v>3113</v>
      </c>
      <c r="B972" s="57" t="s">
        <v>3145</v>
      </c>
      <c r="C972" s="57" t="s">
        <v>3169</v>
      </c>
      <c r="D972" s="57" t="s">
        <v>2732</v>
      </c>
      <c r="E972" s="57" t="str">
        <f>_xlfn.XLOOKUP(Tabla20[[#This Row],[cedula]],TMODELO[Numero Documento],TMODELO[Empleado])</f>
        <v>MIGUEL ANGEL GONZALEZ LUGO</v>
      </c>
      <c r="F972" s="57" t="s">
        <v>135</v>
      </c>
      <c r="G972" s="57" t="str">
        <f>_xlfn.XLOOKUP(Tabla20[[#This Row],[cedula]],TMODELO[Numero Documento],TMODELO[Lugar Funciones])</f>
        <v>DIRECCION DE FERIA DEL LIBRO</v>
      </c>
      <c r="H972" s="57" t="str">
        <f>_xlfn.XLOOKUP(Tabla20[[#This Row],[cedula]],TCARRERA[CEDULA],TCARRERA[CATEGORIA DEL SERVIDOR],"")</f>
        <v/>
      </c>
      <c r="I972" s="65"/>
      <c r="J972" s="41" t="str">
        <f>IF(Tabla20[[#This Row],[CARRERA]]&lt;&gt;"",Tabla20[[#This Row],[CARRERA]],IF(Tabla20[[#This Row],[Columna1]]&lt;&gt;"",Tabla20[[#This Row],[Columna1]],""))</f>
        <v/>
      </c>
      <c r="K972" s="55" t="str">
        <f>IF(Tabla20[[#This Row],[TIPO]]="Temporales",_xlfn.XLOOKUP(Tabla20[[#This Row],[NOMBRE Y APELLIDO]],TBLFECHAS[NOMBRE Y APELLIDO],TBLFECHAS[DESDE]),"")</f>
        <v/>
      </c>
      <c r="L972" s="55" t="str">
        <f>IF(Tabla20[[#This Row],[TIPO]]="Temporales",_xlfn.XLOOKUP(Tabla20[[#This Row],[NOMBRE Y APELLIDO]],TBLFECHAS[NOMBRE Y APELLIDO],TBLFECHAS[HASTA]),"")</f>
        <v/>
      </c>
      <c r="M972" s="58">
        <v>26250</v>
      </c>
      <c r="N972" s="63">
        <v>0</v>
      </c>
      <c r="O972" s="59">
        <v>798</v>
      </c>
      <c r="P972" s="59">
        <v>753.38</v>
      </c>
      <c r="Q972" s="59">
        <f>Tabla20[[#This Row],[sbruto]]-SUM(Tabla20[[#This Row],[ISR]:[AFP]])-Tabla20[[#This Row],[sneto]]</f>
        <v>7929.3999999999978</v>
      </c>
      <c r="R972" s="59">
        <v>16769.22</v>
      </c>
      <c r="S972" s="45" t="str">
        <f>_xlfn.XLOOKUP(Tabla20[[#This Row],[cedula]],TMODELO[Numero Documento],TMODELO[gen])</f>
        <v>M</v>
      </c>
      <c r="T972" s="49" t="str">
        <f>_xlfn.XLOOKUP(Tabla20[[#This Row],[cedula]],TMODELO[Numero Documento],TMODELO[Lugar Funciones Codigo])</f>
        <v>01.83.04.01.01</v>
      </c>
    </row>
    <row r="973" spans="1:20">
      <c r="A973" s="57" t="s">
        <v>3113</v>
      </c>
      <c r="B973" s="57" t="s">
        <v>3145</v>
      </c>
      <c r="C973" s="57" t="s">
        <v>3169</v>
      </c>
      <c r="D973" s="57" t="s">
        <v>2624</v>
      </c>
      <c r="E973" s="57" t="str">
        <f>_xlfn.XLOOKUP(Tabla20[[#This Row],[cedula]],TMODELO[Numero Documento],TMODELO[Empleado])</f>
        <v>CLARIBEL OGANDO MATEO</v>
      </c>
      <c r="F973" s="57" t="s">
        <v>55</v>
      </c>
      <c r="G973" s="57" t="str">
        <f>_xlfn.XLOOKUP(Tabla20[[#This Row],[cedula]],TMODELO[Numero Documento],TMODELO[Lugar Funciones])</f>
        <v>DIRECCION DE FERIA DEL LIBRO</v>
      </c>
      <c r="H973" s="57" t="str">
        <f>_xlfn.XLOOKUP(Tabla20[[#This Row],[cedula]],TCARRERA[CEDULA],TCARRERA[CATEGORIA DEL SERVIDOR],"")</f>
        <v/>
      </c>
      <c r="I973" s="65"/>
      <c r="J973" s="41" t="str">
        <f>IF(Tabla20[[#This Row],[CARRERA]]&lt;&gt;"",Tabla20[[#This Row],[CARRERA]],IF(Tabla20[[#This Row],[Columna1]]&lt;&gt;"",Tabla20[[#This Row],[Columna1]],""))</f>
        <v/>
      </c>
      <c r="K973" s="55" t="str">
        <f>IF(Tabla20[[#This Row],[TIPO]]="Temporales",_xlfn.XLOOKUP(Tabla20[[#This Row],[NOMBRE Y APELLIDO]],TBLFECHAS[NOMBRE Y APELLIDO],TBLFECHAS[DESDE]),"")</f>
        <v/>
      </c>
      <c r="L973" s="55" t="str">
        <f>IF(Tabla20[[#This Row],[TIPO]]="Temporales",_xlfn.XLOOKUP(Tabla20[[#This Row],[NOMBRE Y APELLIDO]],TBLFECHAS[NOMBRE Y APELLIDO],TBLFECHAS[HASTA]),"")</f>
        <v/>
      </c>
      <c r="M973" s="58">
        <v>25000</v>
      </c>
      <c r="N973" s="63">
        <v>0</v>
      </c>
      <c r="O973" s="59">
        <v>760</v>
      </c>
      <c r="P973" s="59">
        <v>717.5</v>
      </c>
      <c r="Q973" s="59">
        <f>Tabla20[[#This Row],[sbruto]]-SUM(Tabla20[[#This Row],[ISR]:[AFP]])-Tabla20[[#This Row],[sneto]]</f>
        <v>6495.8600000000006</v>
      </c>
      <c r="R973" s="59">
        <v>17026.64</v>
      </c>
      <c r="S973" s="45" t="str">
        <f>_xlfn.XLOOKUP(Tabla20[[#This Row],[cedula]],TMODELO[Numero Documento],TMODELO[gen])</f>
        <v>F</v>
      </c>
      <c r="T973" s="49" t="str">
        <f>_xlfn.XLOOKUP(Tabla20[[#This Row],[cedula]],TMODELO[Numero Documento],TMODELO[Lugar Funciones Codigo])</f>
        <v>01.83.04.01.01</v>
      </c>
    </row>
    <row r="974" spans="1:20">
      <c r="A974" s="57" t="s">
        <v>3113</v>
      </c>
      <c r="B974" s="57" t="s">
        <v>3145</v>
      </c>
      <c r="C974" s="57" t="s">
        <v>3169</v>
      </c>
      <c r="D974" s="57" t="s">
        <v>2742</v>
      </c>
      <c r="E974" s="57" t="str">
        <f>_xlfn.XLOOKUP(Tabla20[[#This Row],[cedula]],TMODELO[Numero Documento],TMODELO[Empleado])</f>
        <v>ORLANDO RAMIREZ GIRON</v>
      </c>
      <c r="F974" s="57" t="s">
        <v>15</v>
      </c>
      <c r="G974" s="57" t="str">
        <f>_xlfn.XLOOKUP(Tabla20[[#This Row],[cedula]],TMODELO[Numero Documento],TMODELO[Lugar Funciones])</f>
        <v>DIRECCION DE FERIA DEL LIBRO</v>
      </c>
      <c r="H974" s="57" t="str">
        <f>_xlfn.XLOOKUP(Tabla20[[#This Row],[cedula]],TCARRERA[CEDULA],TCARRERA[CATEGORIA DEL SERVIDOR],"")</f>
        <v/>
      </c>
      <c r="I974" s="65"/>
      <c r="J974" s="41" t="str">
        <f>IF(Tabla20[[#This Row],[CARRERA]]&lt;&gt;"",Tabla20[[#This Row],[CARRERA]],IF(Tabla20[[#This Row],[Columna1]]&lt;&gt;"",Tabla20[[#This Row],[Columna1]],""))</f>
        <v/>
      </c>
      <c r="K974" s="55" t="str">
        <f>IF(Tabla20[[#This Row],[TIPO]]="Temporales",_xlfn.XLOOKUP(Tabla20[[#This Row],[NOMBRE Y APELLIDO]],TBLFECHAS[NOMBRE Y APELLIDO],TBLFECHAS[DESDE]),"")</f>
        <v/>
      </c>
      <c r="L974" s="55" t="str">
        <f>IF(Tabla20[[#This Row],[TIPO]]="Temporales",_xlfn.XLOOKUP(Tabla20[[#This Row],[NOMBRE Y APELLIDO]],TBLFECHAS[NOMBRE Y APELLIDO],TBLFECHAS[HASTA]),"")</f>
        <v/>
      </c>
      <c r="M974" s="58">
        <v>25000</v>
      </c>
      <c r="N974" s="63">
        <v>0</v>
      </c>
      <c r="O974" s="59">
        <v>760</v>
      </c>
      <c r="P974" s="59">
        <v>717.5</v>
      </c>
      <c r="Q974" s="59">
        <f>Tabla20[[#This Row],[sbruto]]-SUM(Tabla20[[#This Row],[ISR]:[AFP]])-Tabla20[[#This Row],[sneto]]</f>
        <v>505</v>
      </c>
      <c r="R974" s="59">
        <v>23017.5</v>
      </c>
      <c r="S974" s="45" t="str">
        <f>_xlfn.XLOOKUP(Tabla20[[#This Row],[cedula]],TMODELO[Numero Documento],TMODELO[gen])</f>
        <v>M</v>
      </c>
      <c r="T974" s="49" t="str">
        <f>_xlfn.XLOOKUP(Tabla20[[#This Row],[cedula]],TMODELO[Numero Documento],TMODELO[Lugar Funciones Codigo])</f>
        <v>01.83.04.01.01</v>
      </c>
    </row>
    <row r="975" spans="1:20">
      <c r="A975" s="57" t="s">
        <v>3113</v>
      </c>
      <c r="B975" s="57" t="s">
        <v>3145</v>
      </c>
      <c r="C975" s="57" t="s">
        <v>3169</v>
      </c>
      <c r="D975" s="57" t="s">
        <v>1536</v>
      </c>
      <c r="E975" s="57" t="str">
        <f>_xlfn.XLOOKUP(Tabla20[[#This Row],[cedula]],TMODELO[Numero Documento],TMODELO[Empleado])</f>
        <v>CARLITAS MOTA SUAREZ</v>
      </c>
      <c r="F975" s="57" t="s">
        <v>8</v>
      </c>
      <c r="G975" s="57" t="str">
        <f>_xlfn.XLOOKUP(Tabla20[[#This Row],[cedula]],TMODELO[Numero Documento],TMODELO[Lugar Funciones])</f>
        <v>DIRECCION DE FERIA DEL LIBRO</v>
      </c>
      <c r="H975" s="57" t="str">
        <f>_xlfn.XLOOKUP(Tabla20[[#This Row],[cedula]],TCARRERA[CEDULA],TCARRERA[CATEGORIA DEL SERVIDOR],"")</f>
        <v>CARRERA ADMINISTRATIVA</v>
      </c>
      <c r="I975" s="65"/>
      <c r="J975" s="41" t="str">
        <f>IF(Tabla20[[#This Row],[CARRERA]]&lt;&gt;"",Tabla20[[#This Row],[CARRERA]],IF(Tabla20[[#This Row],[Columna1]]&lt;&gt;"",Tabla20[[#This Row],[Columna1]],""))</f>
        <v>CARRERA ADMINISTRATIVA</v>
      </c>
      <c r="K975" s="55" t="str">
        <f>IF(Tabla20[[#This Row],[TIPO]]="Temporales",_xlfn.XLOOKUP(Tabla20[[#This Row],[NOMBRE Y APELLIDO]],TBLFECHAS[NOMBRE Y APELLIDO],TBLFECHAS[DESDE]),"")</f>
        <v/>
      </c>
      <c r="L975" s="55" t="str">
        <f>IF(Tabla20[[#This Row],[TIPO]]="Temporales",_xlfn.XLOOKUP(Tabla20[[#This Row],[NOMBRE Y APELLIDO]],TBLFECHAS[NOMBRE Y APELLIDO],TBLFECHAS[HASTA]),"")</f>
        <v/>
      </c>
      <c r="M975" s="58">
        <v>20000</v>
      </c>
      <c r="N975" s="63">
        <v>0</v>
      </c>
      <c r="O975" s="59">
        <v>608</v>
      </c>
      <c r="P975" s="59">
        <v>574</v>
      </c>
      <c r="Q975" s="59">
        <f>Tabla20[[#This Row],[sbruto]]-SUM(Tabla20[[#This Row],[ISR]:[AFP]])-Tabla20[[#This Row],[sneto]]</f>
        <v>1021</v>
      </c>
      <c r="R975" s="59">
        <v>17797</v>
      </c>
      <c r="S975" s="49" t="str">
        <f>_xlfn.XLOOKUP(Tabla20[[#This Row],[cedula]],TMODELO[Numero Documento],TMODELO[gen])</f>
        <v>F</v>
      </c>
      <c r="T975" s="49" t="str">
        <f>_xlfn.XLOOKUP(Tabla20[[#This Row],[cedula]],TMODELO[Numero Documento],TMODELO[Lugar Funciones Codigo])</f>
        <v>01.83.04.01.01</v>
      </c>
    </row>
    <row r="976" spans="1:20">
      <c r="A976" s="57" t="s">
        <v>3113</v>
      </c>
      <c r="B976" s="57" t="s">
        <v>3145</v>
      </c>
      <c r="C976" s="57" t="s">
        <v>3169</v>
      </c>
      <c r="D976" s="57" t="s">
        <v>2608</v>
      </c>
      <c r="E976" s="57" t="str">
        <f>_xlfn.XLOOKUP(Tabla20[[#This Row],[cedula]],TMODELO[Numero Documento],TMODELO[Empleado])</f>
        <v>ARMANDO ANTONIO ALMANZAR BOTELLO</v>
      </c>
      <c r="F976" s="57" t="s">
        <v>341</v>
      </c>
      <c r="G976" s="57" t="str">
        <f>_xlfn.XLOOKUP(Tabla20[[#This Row],[cedula]],TMODELO[Numero Documento],TMODELO[Lugar Funciones])</f>
        <v>DIRECCION EDITORA NACIONAL</v>
      </c>
      <c r="H976" s="57" t="str">
        <f>_xlfn.XLOOKUP(Tabla20[[#This Row],[cedula]],TCARRERA[CEDULA],TCARRERA[CATEGORIA DEL SERVIDOR],"")</f>
        <v/>
      </c>
      <c r="I976" s="65"/>
      <c r="J976" s="41" t="str">
        <f>IF(Tabla20[[#This Row],[CARRERA]]&lt;&gt;"",Tabla20[[#This Row],[CARRERA]],IF(Tabla20[[#This Row],[Columna1]]&lt;&gt;"",Tabla20[[#This Row],[Columna1]],""))</f>
        <v/>
      </c>
      <c r="K976" s="55" t="str">
        <f>IF(Tabla20[[#This Row],[TIPO]]="Temporales",_xlfn.XLOOKUP(Tabla20[[#This Row],[NOMBRE Y APELLIDO]],TBLFECHAS[NOMBRE Y APELLIDO],TBLFECHAS[DESDE]),"")</f>
        <v/>
      </c>
      <c r="L976" s="55" t="str">
        <f>IF(Tabla20[[#This Row],[TIPO]]="Temporales",_xlfn.XLOOKUP(Tabla20[[#This Row],[NOMBRE Y APELLIDO]],TBLFECHAS[NOMBRE Y APELLIDO],TBLFECHAS[HASTA]),"")</f>
        <v/>
      </c>
      <c r="M976" s="58">
        <v>130000</v>
      </c>
      <c r="N976" s="63">
        <v>19162.12</v>
      </c>
      <c r="O976" s="59">
        <v>3952</v>
      </c>
      <c r="P976" s="59">
        <v>3731</v>
      </c>
      <c r="Q976" s="59">
        <f>Tabla20[[#This Row],[sbruto]]-SUM(Tabla20[[#This Row],[ISR]:[AFP]])-Tabla20[[#This Row],[sneto]]</f>
        <v>25</v>
      </c>
      <c r="R976" s="59">
        <v>103129.88</v>
      </c>
      <c r="S976" s="45" t="str">
        <f>_xlfn.XLOOKUP(Tabla20[[#This Row],[cedula]],TMODELO[Numero Documento],TMODELO[gen])</f>
        <v>M</v>
      </c>
      <c r="T976" s="49" t="str">
        <f>_xlfn.XLOOKUP(Tabla20[[#This Row],[cedula]],TMODELO[Numero Documento],TMODELO[Lugar Funciones Codigo])</f>
        <v>01.83.04.01.02</v>
      </c>
    </row>
    <row r="977" spans="1:20">
      <c r="A977" s="57" t="s">
        <v>3113</v>
      </c>
      <c r="B977" s="57" t="s">
        <v>3145</v>
      </c>
      <c r="C977" s="57" t="s">
        <v>3169</v>
      </c>
      <c r="D977" s="57" t="s">
        <v>2594</v>
      </c>
      <c r="E977" s="57" t="str">
        <f>_xlfn.XLOOKUP(Tabla20[[#This Row],[cedula]],TMODELO[Numero Documento],TMODELO[Empleado])</f>
        <v>AGUSTIN TOMAS CASTRO BURDIEZ</v>
      </c>
      <c r="F977" s="57" t="s">
        <v>60</v>
      </c>
      <c r="G977" s="57" t="str">
        <f>_xlfn.XLOOKUP(Tabla20[[#This Row],[cedula]],TMODELO[Numero Documento],TMODELO[Lugar Funciones])</f>
        <v>DIRECCION EDITORA NACIONAL</v>
      </c>
      <c r="H977" s="57" t="str">
        <f>_xlfn.XLOOKUP(Tabla20[[#This Row],[cedula]],TCARRERA[CEDULA],TCARRERA[CATEGORIA DEL SERVIDOR],"")</f>
        <v/>
      </c>
      <c r="I977" s="65"/>
      <c r="J977" s="41" t="str">
        <f>IF(Tabla20[[#This Row],[CARRERA]]&lt;&gt;"",Tabla20[[#This Row],[CARRERA]],IF(Tabla20[[#This Row],[Columna1]]&lt;&gt;"",Tabla20[[#This Row],[Columna1]],""))</f>
        <v/>
      </c>
      <c r="K977" s="55" t="str">
        <f>IF(Tabla20[[#This Row],[TIPO]]="Temporales",_xlfn.XLOOKUP(Tabla20[[#This Row],[NOMBRE Y APELLIDO]],TBLFECHAS[NOMBRE Y APELLIDO],TBLFECHAS[DESDE]),"")</f>
        <v/>
      </c>
      <c r="L977" s="55" t="str">
        <f>IF(Tabla20[[#This Row],[TIPO]]="Temporales",_xlfn.XLOOKUP(Tabla20[[#This Row],[NOMBRE Y APELLIDO]],TBLFECHAS[NOMBRE Y APELLIDO],TBLFECHAS[HASTA]),"")</f>
        <v/>
      </c>
      <c r="M977" s="58">
        <v>115000</v>
      </c>
      <c r="N977" s="60">
        <v>15633.74</v>
      </c>
      <c r="O977" s="59">
        <v>3496</v>
      </c>
      <c r="P977" s="59">
        <v>3300.5</v>
      </c>
      <c r="Q977" s="59">
        <f>Tabla20[[#This Row],[sbruto]]-SUM(Tabla20[[#This Row],[ISR]:[AFP]])-Tabla20[[#This Row],[sneto]]</f>
        <v>19366.840000000011</v>
      </c>
      <c r="R977" s="59">
        <v>73202.92</v>
      </c>
      <c r="S977" s="45" t="str">
        <f>_xlfn.XLOOKUP(Tabla20[[#This Row],[cedula]],TMODELO[Numero Documento],TMODELO[gen])</f>
        <v>M</v>
      </c>
      <c r="T977" s="49" t="str">
        <f>_xlfn.XLOOKUP(Tabla20[[#This Row],[cedula]],TMODELO[Numero Documento],TMODELO[Lugar Funciones Codigo])</f>
        <v>01.83.04.01.02</v>
      </c>
    </row>
    <row r="978" spans="1:20">
      <c r="A978" s="57" t="s">
        <v>3113</v>
      </c>
      <c r="B978" s="57" t="s">
        <v>3145</v>
      </c>
      <c r="C978" s="57" t="s">
        <v>3169</v>
      </c>
      <c r="D978" s="57" t="s">
        <v>2729</v>
      </c>
      <c r="E978" s="57" t="str">
        <f>_xlfn.XLOOKUP(Tabla20[[#This Row],[cedula]],TMODELO[Numero Documento],TMODELO[Empleado])</f>
        <v>MARIA DEL CARMEN VICENTE YEPEZ</v>
      </c>
      <c r="F978" s="57" t="s">
        <v>303</v>
      </c>
      <c r="G978" s="57" t="str">
        <f>_xlfn.XLOOKUP(Tabla20[[#This Row],[cedula]],TMODELO[Numero Documento],TMODELO[Lugar Funciones])</f>
        <v>DIRECCION EDITORA NACIONAL</v>
      </c>
      <c r="H978" s="57" t="str">
        <f>_xlfn.XLOOKUP(Tabla20[[#This Row],[cedula]],TCARRERA[CEDULA],TCARRERA[CATEGORIA DEL SERVIDOR],"")</f>
        <v/>
      </c>
      <c r="I978" s="65"/>
      <c r="J978" s="41" t="str">
        <f>IF(Tabla20[[#This Row],[CARRERA]]&lt;&gt;"",Tabla20[[#This Row],[CARRERA]],IF(Tabla20[[#This Row],[Columna1]]&lt;&gt;"",Tabla20[[#This Row],[Columna1]],""))</f>
        <v/>
      </c>
      <c r="K978" s="55" t="str">
        <f>IF(Tabla20[[#This Row],[TIPO]]="Temporales",_xlfn.XLOOKUP(Tabla20[[#This Row],[NOMBRE Y APELLIDO]],TBLFECHAS[NOMBRE Y APELLIDO],TBLFECHAS[DESDE]),"")</f>
        <v/>
      </c>
      <c r="L978" s="55" t="str">
        <f>IF(Tabla20[[#This Row],[TIPO]]="Temporales",_xlfn.XLOOKUP(Tabla20[[#This Row],[NOMBRE Y APELLIDO]],TBLFECHAS[NOMBRE Y APELLIDO],TBLFECHAS[HASTA]),"")</f>
        <v/>
      </c>
      <c r="M978" s="58">
        <v>115000</v>
      </c>
      <c r="N978" s="63">
        <v>14958.68</v>
      </c>
      <c r="O978" s="59">
        <v>3496</v>
      </c>
      <c r="P978" s="59">
        <v>3300.5</v>
      </c>
      <c r="Q978" s="59">
        <f>Tabla20[[#This Row],[sbruto]]-SUM(Tabla20[[#This Row],[ISR]:[AFP]])-Tabla20[[#This Row],[sneto]]</f>
        <v>2725.2400000000052</v>
      </c>
      <c r="R978" s="59">
        <v>90519.58</v>
      </c>
      <c r="S978" s="45" t="str">
        <f>_xlfn.XLOOKUP(Tabla20[[#This Row],[cedula]],TMODELO[Numero Documento],TMODELO[gen])</f>
        <v>F</v>
      </c>
      <c r="T978" s="49" t="str">
        <f>_xlfn.XLOOKUP(Tabla20[[#This Row],[cedula]],TMODELO[Numero Documento],TMODELO[Lugar Funciones Codigo])</f>
        <v>01.83.04.01.02</v>
      </c>
    </row>
    <row r="979" spans="1:20">
      <c r="A979" s="57" t="s">
        <v>3113</v>
      </c>
      <c r="B979" s="57" t="s">
        <v>3145</v>
      </c>
      <c r="C979" s="57" t="s">
        <v>3169</v>
      </c>
      <c r="D979" s="57" t="s">
        <v>2623</v>
      </c>
      <c r="E979" s="57" t="str">
        <f>_xlfn.XLOOKUP(Tabla20[[#This Row],[cedula]],TMODELO[Numero Documento],TMODELO[Empleado])</f>
        <v>CLARA MARIA DOBARRO LAMAS</v>
      </c>
      <c r="F979" s="57" t="s">
        <v>303</v>
      </c>
      <c r="G979" s="57" t="str">
        <f>_xlfn.XLOOKUP(Tabla20[[#This Row],[cedula]],TMODELO[Numero Documento],TMODELO[Lugar Funciones])</f>
        <v>DIRECCION EDITORA NACIONAL</v>
      </c>
      <c r="H979" s="57" t="str">
        <f>_xlfn.XLOOKUP(Tabla20[[#This Row],[cedula]],TCARRERA[CEDULA],TCARRERA[CATEGORIA DEL SERVIDOR],"")</f>
        <v/>
      </c>
      <c r="I979" s="65"/>
      <c r="J979" s="41" t="str">
        <f>IF(Tabla20[[#This Row],[CARRERA]]&lt;&gt;"",Tabla20[[#This Row],[CARRERA]],IF(Tabla20[[#This Row],[Columna1]]&lt;&gt;"",Tabla20[[#This Row],[Columna1]],""))</f>
        <v/>
      </c>
      <c r="K979" s="55" t="str">
        <f>IF(Tabla20[[#This Row],[TIPO]]="Temporales",_xlfn.XLOOKUP(Tabla20[[#This Row],[NOMBRE Y APELLIDO]],TBLFECHAS[NOMBRE Y APELLIDO],TBLFECHAS[DESDE]),"")</f>
        <v/>
      </c>
      <c r="L979" s="55" t="str">
        <f>IF(Tabla20[[#This Row],[TIPO]]="Temporales",_xlfn.XLOOKUP(Tabla20[[#This Row],[NOMBRE Y APELLIDO]],TBLFECHAS[NOMBRE Y APELLIDO],TBLFECHAS[HASTA]),"")</f>
        <v/>
      </c>
      <c r="M979" s="58">
        <v>115000</v>
      </c>
      <c r="N979" s="63">
        <v>15633.74</v>
      </c>
      <c r="O979" s="59">
        <v>3496</v>
      </c>
      <c r="P979" s="59">
        <v>3300.5</v>
      </c>
      <c r="Q979" s="59">
        <f>Tabla20[[#This Row],[sbruto]]-SUM(Tabla20[[#This Row],[ISR]:[AFP]])-Tabla20[[#This Row],[sneto]]</f>
        <v>25.000000000014552</v>
      </c>
      <c r="R979" s="59">
        <v>92544.76</v>
      </c>
      <c r="S979" s="45" t="str">
        <f>_xlfn.XLOOKUP(Tabla20[[#This Row],[cedula]],TMODELO[Numero Documento],TMODELO[gen])</f>
        <v>F</v>
      </c>
      <c r="T979" s="49" t="str">
        <f>_xlfn.XLOOKUP(Tabla20[[#This Row],[cedula]],TMODELO[Numero Documento],TMODELO[Lugar Funciones Codigo])</f>
        <v>01.83.04.01.02</v>
      </c>
    </row>
    <row r="980" spans="1:20">
      <c r="A980" s="57" t="s">
        <v>3113</v>
      </c>
      <c r="B980" s="57" t="s">
        <v>3145</v>
      </c>
      <c r="C980" s="57" t="s">
        <v>3169</v>
      </c>
      <c r="D980" s="57" t="s">
        <v>2675</v>
      </c>
      <c r="E980" s="57" t="str">
        <f>_xlfn.XLOOKUP(Tabla20[[#This Row],[cedula]],TMODELO[Numero Documento],TMODELO[Empleado])</f>
        <v>IKER JACOB TEJEDA</v>
      </c>
      <c r="F980" s="57" t="s">
        <v>265</v>
      </c>
      <c r="G980" s="57" t="str">
        <f>_xlfn.XLOOKUP(Tabla20[[#This Row],[cedula]],TMODELO[Numero Documento],TMODELO[Lugar Funciones])</f>
        <v>DIRECCION EDITORA NACIONAL</v>
      </c>
      <c r="H980" s="57" t="str">
        <f>_xlfn.XLOOKUP(Tabla20[[#This Row],[cedula]],TCARRERA[CEDULA],TCARRERA[CATEGORIA DEL SERVIDOR],"")</f>
        <v/>
      </c>
      <c r="I980" s="65"/>
      <c r="J980" s="41" t="str">
        <f>IF(Tabla20[[#This Row],[CARRERA]]&lt;&gt;"",Tabla20[[#This Row],[CARRERA]],IF(Tabla20[[#This Row],[Columna1]]&lt;&gt;"",Tabla20[[#This Row],[Columna1]],""))</f>
        <v/>
      </c>
      <c r="K980" s="55" t="str">
        <f>IF(Tabla20[[#This Row],[TIPO]]="Temporales",_xlfn.XLOOKUP(Tabla20[[#This Row],[NOMBRE Y APELLIDO]],TBLFECHAS[NOMBRE Y APELLIDO],TBLFECHAS[DESDE]),"")</f>
        <v/>
      </c>
      <c r="L980" s="55" t="str">
        <f>IF(Tabla20[[#This Row],[TIPO]]="Temporales",_xlfn.XLOOKUP(Tabla20[[#This Row],[NOMBRE Y APELLIDO]],TBLFECHAS[NOMBRE Y APELLIDO],TBLFECHAS[HASTA]),"")</f>
        <v/>
      </c>
      <c r="M980" s="58">
        <v>65000</v>
      </c>
      <c r="N980" s="62">
        <v>4427.58</v>
      </c>
      <c r="O980" s="59">
        <v>1976</v>
      </c>
      <c r="P980" s="59">
        <v>1865.5</v>
      </c>
      <c r="Q980" s="59">
        <f>Tabla20[[#This Row],[sbruto]]-SUM(Tabla20[[#This Row],[ISR]:[AFP]])-Tabla20[[#This Row],[sneto]]</f>
        <v>25</v>
      </c>
      <c r="R980" s="59">
        <v>56705.919999999998</v>
      </c>
      <c r="S980" s="45" t="str">
        <f>_xlfn.XLOOKUP(Tabla20[[#This Row],[cedula]],TMODELO[Numero Documento],TMODELO[gen])</f>
        <v>M</v>
      </c>
      <c r="T980" s="49" t="str">
        <f>_xlfn.XLOOKUP(Tabla20[[#This Row],[cedula]],TMODELO[Numero Documento],TMODELO[Lugar Funciones Codigo])</f>
        <v>01.83.04.01.02</v>
      </c>
    </row>
    <row r="981" spans="1:20">
      <c r="A981" s="57" t="s">
        <v>3113</v>
      </c>
      <c r="B981" s="57" t="s">
        <v>3145</v>
      </c>
      <c r="C981" s="57" t="s">
        <v>3169</v>
      </c>
      <c r="D981" s="57" t="s">
        <v>2710</v>
      </c>
      <c r="E981" s="57" t="str">
        <f>_xlfn.XLOOKUP(Tabla20[[#This Row],[cedula]],TMODELO[Numero Documento],TMODELO[Empleado])</f>
        <v>KELVIN ANTONIO ABREU ALVAREZ</v>
      </c>
      <c r="F981" s="57" t="s">
        <v>265</v>
      </c>
      <c r="G981" s="57" t="str">
        <f>_xlfn.XLOOKUP(Tabla20[[#This Row],[cedula]],TMODELO[Numero Documento],TMODELO[Lugar Funciones])</f>
        <v>DIRECCION EDITORA NACIONAL</v>
      </c>
      <c r="H981" s="57" t="str">
        <f>_xlfn.XLOOKUP(Tabla20[[#This Row],[cedula]],TCARRERA[CEDULA],TCARRERA[CATEGORIA DEL SERVIDOR],"")</f>
        <v/>
      </c>
      <c r="I981" s="65"/>
      <c r="J981" s="41" t="str">
        <f>IF(Tabla20[[#This Row],[CARRERA]]&lt;&gt;"",Tabla20[[#This Row],[CARRERA]],IF(Tabla20[[#This Row],[Columna1]]&lt;&gt;"",Tabla20[[#This Row],[Columna1]],""))</f>
        <v/>
      </c>
      <c r="K981" s="55" t="str">
        <f>IF(Tabla20[[#This Row],[TIPO]]="Temporales",_xlfn.XLOOKUP(Tabla20[[#This Row],[NOMBRE Y APELLIDO]],TBLFECHAS[NOMBRE Y APELLIDO],TBLFECHAS[DESDE]),"")</f>
        <v/>
      </c>
      <c r="L981" s="55" t="str">
        <f>IF(Tabla20[[#This Row],[TIPO]]="Temporales",_xlfn.XLOOKUP(Tabla20[[#This Row],[NOMBRE Y APELLIDO]],TBLFECHAS[NOMBRE Y APELLIDO],TBLFECHAS[HASTA]),"")</f>
        <v/>
      </c>
      <c r="M981" s="58">
        <v>65000</v>
      </c>
      <c r="N981" s="63">
        <v>3887.53</v>
      </c>
      <c r="O981" s="59">
        <v>1976</v>
      </c>
      <c r="P981" s="59">
        <v>1865.5</v>
      </c>
      <c r="Q981" s="59">
        <f>Tabla20[[#This Row],[sbruto]]-SUM(Tabla20[[#This Row],[ISR]:[AFP]])-Tabla20[[#This Row],[sneto]]</f>
        <v>26719.93</v>
      </c>
      <c r="R981" s="59">
        <v>30551.040000000001</v>
      </c>
      <c r="S981" s="45" t="str">
        <f>_xlfn.XLOOKUP(Tabla20[[#This Row],[cedula]],TMODELO[Numero Documento],TMODELO[gen])</f>
        <v>M</v>
      </c>
      <c r="T981" s="49" t="str">
        <f>_xlfn.XLOOKUP(Tabla20[[#This Row],[cedula]],TMODELO[Numero Documento],TMODELO[Lugar Funciones Codigo])</f>
        <v>01.83.04.01.02</v>
      </c>
    </row>
    <row r="982" spans="1:20">
      <c r="A982" s="57" t="s">
        <v>3113</v>
      </c>
      <c r="B982" s="57" t="s">
        <v>3145</v>
      </c>
      <c r="C982" s="57" t="s">
        <v>3169</v>
      </c>
      <c r="D982" s="57" t="s">
        <v>2603</v>
      </c>
      <c r="E982" s="57" t="str">
        <f>_xlfn.XLOOKUP(Tabla20[[#This Row],[cedula]],TMODELO[Numero Documento],TMODELO[Empleado])</f>
        <v>ANGELA MARITZA CASTILLO BAEZ</v>
      </c>
      <c r="F982" s="57" t="s">
        <v>339</v>
      </c>
      <c r="G982" s="57" t="str">
        <f>_xlfn.XLOOKUP(Tabla20[[#This Row],[cedula]],TMODELO[Numero Documento],TMODELO[Lugar Funciones])</f>
        <v>DIRECCION EDITORA NACIONAL</v>
      </c>
      <c r="H982" s="57" t="str">
        <f>_xlfn.XLOOKUP(Tabla20[[#This Row],[cedula]],TCARRERA[CEDULA],TCARRERA[CATEGORIA DEL SERVIDOR],"")</f>
        <v/>
      </c>
      <c r="I982" s="65"/>
      <c r="J982" s="41" t="str">
        <f>IF(Tabla20[[#This Row],[CARRERA]]&lt;&gt;"",Tabla20[[#This Row],[CARRERA]],IF(Tabla20[[#This Row],[Columna1]]&lt;&gt;"",Tabla20[[#This Row],[Columna1]],""))</f>
        <v/>
      </c>
      <c r="K982" s="55" t="str">
        <f>IF(Tabla20[[#This Row],[TIPO]]="Temporales",_xlfn.XLOOKUP(Tabla20[[#This Row],[NOMBRE Y APELLIDO]],TBLFECHAS[NOMBRE Y APELLIDO],TBLFECHAS[DESDE]),"")</f>
        <v/>
      </c>
      <c r="L982" s="55" t="str">
        <f>IF(Tabla20[[#This Row],[TIPO]]="Temporales",_xlfn.XLOOKUP(Tabla20[[#This Row],[NOMBRE Y APELLIDO]],TBLFECHAS[NOMBRE Y APELLIDO],TBLFECHAS[HASTA]),"")</f>
        <v/>
      </c>
      <c r="M982" s="58">
        <v>50000</v>
      </c>
      <c r="N982" s="61">
        <v>1854</v>
      </c>
      <c r="O982" s="59">
        <v>1520</v>
      </c>
      <c r="P982" s="59">
        <v>1435</v>
      </c>
      <c r="Q982" s="59">
        <f>Tabla20[[#This Row],[sbruto]]-SUM(Tabla20[[#This Row],[ISR]:[AFP]])-Tabla20[[#This Row],[sneto]]</f>
        <v>13889.43</v>
      </c>
      <c r="R982" s="59">
        <v>31301.57</v>
      </c>
      <c r="S982" s="49" t="str">
        <f>_xlfn.XLOOKUP(Tabla20[[#This Row],[cedula]],TMODELO[Numero Documento],TMODELO[gen])</f>
        <v>F</v>
      </c>
      <c r="T982" s="49" t="str">
        <f>_xlfn.XLOOKUP(Tabla20[[#This Row],[cedula]],TMODELO[Numero Documento],TMODELO[Lugar Funciones Codigo])</f>
        <v>01.83.04.01.02</v>
      </c>
    </row>
    <row r="983" spans="1:20">
      <c r="A983" s="57" t="s">
        <v>3113</v>
      </c>
      <c r="B983" s="57" t="s">
        <v>3145</v>
      </c>
      <c r="C983" s="57" t="s">
        <v>3169</v>
      </c>
      <c r="D983" s="57" t="s">
        <v>2638</v>
      </c>
      <c r="E983" s="57" t="str">
        <f>_xlfn.XLOOKUP(Tabla20[[#This Row],[cedula]],TMODELO[Numero Documento],TMODELO[Empleado])</f>
        <v>ELIZABETH DE JESUS LOPEZ ROSARIO</v>
      </c>
      <c r="F983" s="57" t="s">
        <v>298</v>
      </c>
      <c r="G983" s="57" t="str">
        <f>_xlfn.XLOOKUP(Tabla20[[#This Row],[cedula]],TMODELO[Numero Documento],TMODELO[Lugar Funciones])</f>
        <v>DIRECCION EDITORA NACIONAL</v>
      </c>
      <c r="H983" s="57" t="str">
        <f>_xlfn.XLOOKUP(Tabla20[[#This Row],[cedula]],TCARRERA[CEDULA],TCARRERA[CATEGORIA DEL SERVIDOR],"")</f>
        <v/>
      </c>
      <c r="I983" s="65"/>
      <c r="J983" s="41" t="str">
        <f>IF(Tabla20[[#This Row],[CARRERA]]&lt;&gt;"",Tabla20[[#This Row],[CARRERA]],IF(Tabla20[[#This Row],[Columna1]]&lt;&gt;"",Tabla20[[#This Row],[Columna1]],""))</f>
        <v/>
      </c>
      <c r="K983" s="55" t="str">
        <f>IF(Tabla20[[#This Row],[TIPO]]="Temporales",_xlfn.XLOOKUP(Tabla20[[#This Row],[NOMBRE Y APELLIDO]],TBLFECHAS[NOMBRE Y APELLIDO],TBLFECHAS[DESDE]),"")</f>
        <v/>
      </c>
      <c r="L983" s="55" t="str">
        <f>IF(Tabla20[[#This Row],[TIPO]]="Temporales",_xlfn.XLOOKUP(Tabla20[[#This Row],[NOMBRE Y APELLIDO]],TBLFECHAS[NOMBRE Y APELLIDO],TBLFECHAS[HASTA]),"")</f>
        <v/>
      </c>
      <c r="M983" s="58">
        <v>36000</v>
      </c>
      <c r="N983" s="61">
        <v>0</v>
      </c>
      <c r="O983" s="59">
        <v>1094.4000000000001</v>
      </c>
      <c r="P983" s="59">
        <v>1033.2</v>
      </c>
      <c r="Q983" s="59">
        <f>Tabla20[[#This Row],[sbruto]]-SUM(Tabla20[[#This Row],[ISR]:[AFP]])-Tabla20[[#This Row],[sneto]]</f>
        <v>25</v>
      </c>
      <c r="R983" s="59">
        <v>33847.4</v>
      </c>
      <c r="S983" s="49" t="str">
        <f>_xlfn.XLOOKUP(Tabla20[[#This Row],[cedula]],TMODELO[Numero Documento],TMODELO[gen])</f>
        <v>F</v>
      </c>
      <c r="T983" s="49" t="str">
        <f>_xlfn.XLOOKUP(Tabla20[[#This Row],[cedula]],TMODELO[Numero Documento],TMODELO[Lugar Funciones Codigo])</f>
        <v>01.83.04.01.02</v>
      </c>
    </row>
    <row r="984" spans="1:20">
      <c r="A984" s="57" t="s">
        <v>3113</v>
      </c>
      <c r="B984" s="57" t="s">
        <v>3145</v>
      </c>
      <c r="C984" s="57" t="s">
        <v>3169</v>
      </c>
      <c r="D984" s="57" t="s">
        <v>2264</v>
      </c>
      <c r="E984" s="57" t="str">
        <f>_xlfn.XLOOKUP(Tabla20[[#This Row],[cedula]],TMODELO[Numero Documento],TMODELO[Empleado])</f>
        <v>RAMON FARI ROSARIO PEÑA</v>
      </c>
      <c r="F984" s="57" t="s">
        <v>60</v>
      </c>
      <c r="G984" s="57" t="str">
        <f>_xlfn.XLOOKUP(Tabla20[[#This Row],[cedula]],TMODELO[Numero Documento],TMODELO[Lugar Funciones])</f>
        <v>DIRECCION DE GESTION LITERARIA</v>
      </c>
      <c r="H984" s="57" t="str">
        <f>_xlfn.XLOOKUP(Tabla20[[#This Row],[cedula]],TCARRERA[CEDULA],TCARRERA[CATEGORIA DEL SERVIDOR],"")</f>
        <v/>
      </c>
      <c r="I984" s="65"/>
      <c r="J984" s="41" t="str">
        <f>IF(Tabla20[[#This Row],[CARRERA]]&lt;&gt;"",Tabla20[[#This Row],[CARRERA]],IF(Tabla20[[#This Row],[Columna1]]&lt;&gt;"",Tabla20[[#This Row],[Columna1]],""))</f>
        <v/>
      </c>
      <c r="K984" s="55" t="str">
        <f>IF(Tabla20[[#This Row],[TIPO]]="Temporales",_xlfn.XLOOKUP(Tabla20[[#This Row],[NOMBRE Y APELLIDO]],TBLFECHAS[NOMBRE Y APELLIDO],TBLFECHAS[DESDE]),"")</f>
        <v/>
      </c>
      <c r="L984" s="55" t="str">
        <f>IF(Tabla20[[#This Row],[TIPO]]="Temporales",_xlfn.XLOOKUP(Tabla20[[#This Row],[NOMBRE Y APELLIDO]],TBLFECHAS[NOMBRE Y APELLIDO],TBLFECHAS[HASTA]),"")</f>
        <v/>
      </c>
      <c r="M984" s="58">
        <v>140000</v>
      </c>
      <c r="N984" s="63">
        <v>20839.310000000001</v>
      </c>
      <c r="O984" s="59">
        <v>4256</v>
      </c>
      <c r="P984" s="59">
        <v>4018</v>
      </c>
      <c r="Q984" s="59">
        <f>Tabla20[[#This Row],[sbruto]]-SUM(Tabla20[[#This Row],[ISR]:[AFP]])-Tabla20[[#This Row],[sneto]]</f>
        <v>2725.2400000000052</v>
      </c>
      <c r="R984" s="59">
        <v>108161.45</v>
      </c>
      <c r="S984" s="49" t="str">
        <f>_xlfn.XLOOKUP(Tabla20[[#This Row],[cedula]],TMODELO[Numero Documento],TMODELO[gen])</f>
        <v>M</v>
      </c>
      <c r="T984" s="49" t="str">
        <f>_xlfn.XLOOKUP(Tabla20[[#This Row],[cedula]],TMODELO[Numero Documento],TMODELO[Lugar Funciones Codigo])</f>
        <v>01.83.04.01.03</v>
      </c>
    </row>
    <row r="985" spans="1:20">
      <c r="A985" s="57" t="s">
        <v>3113</v>
      </c>
      <c r="B985" s="57" t="s">
        <v>3145</v>
      </c>
      <c r="C985" s="57" t="s">
        <v>3169</v>
      </c>
      <c r="D985" s="57" t="s">
        <v>1576</v>
      </c>
      <c r="E985" s="57" t="str">
        <f>_xlfn.XLOOKUP(Tabla20[[#This Row],[cedula]],TMODELO[Numero Documento],TMODELO[Empleado])</f>
        <v>PATRICIA DEL CARMEN LOPEZ CRUZ</v>
      </c>
      <c r="F985" s="57" t="s">
        <v>10</v>
      </c>
      <c r="G985" s="57" t="str">
        <f>_xlfn.XLOOKUP(Tabla20[[#This Row],[cedula]],TMODELO[Numero Documento],TMODELO[Lugar Funciones])</f>
        <v>DIRECCION DE GESTION LITERARIA</v>
      </c>
      <c r="H985" s="57" t="str">
        <f>_xlfn.XLOOKUP(Tabla20[[#This Row],[cedula]],TCARRERA[CEDULA],TCARRERA[CATEGORIA DEL SERVIDOR],"")</f>
        <v>CARRERA ADMINISTRATIVA</v>
      </c>
      <c r="I985" s="65"/>
      <c r="J985" s="41" t="str">
        <f>IF(Tabla20[[#This Row],[CARRERA]]&lt;&gt;"",Tabla20[[#This Row],[CARRERA]],IF(Tabla20[[#This Row],[Columna1]]&lt;&gt;"",Tabla20[[#This Row],[Columna1]],""))</f>
        <v>CARRERA ADMINISTRATIVA</v>
      </c>
      <c r="K985" s="55" t="str">
        <f>IF(Tabla20[[#This Row],[TIPO]]="Temporales",_xlfn.XLOOKUP(Tabla20[[#This Row],[NOMBRE Y APELLIDO]],TBLFECHAS[NOMBRE Y APELLIDO],TBLFECHAS[DESDE]),"")</f>
        <v/>
      </c>
      <c r="L985" s="55" t="str">
        <f>IF(Tabla20[[#This Row],[TIPO]]="Temporales",_xlfn.XLOOKUP(Tabla20[[#This Row],[NOMBRE Y APELLIDO]],TBLFECHAS[NOMBRE Y APELLIDO],TBLFECHAS[HASTA]),"")</f>
        <v/>
      </c>
      <c r="M985" s="58">
        <v>35000</v>
      </c>
      <c r="N985" s="63">
        <v>0</v>
      </c>
      <c r="O985" s="59">
        <v>1064</v>
      </c>
      <c r="P985" s="59">
        <v>1004.5</v>
      </c>
      <c r="Q985" s="59">
        <f>Tabla20[[#This Row],[sbruto]]-SUM(Tabla20[[#This Row],[ISR]:[AFP]])-Tabla20[[#This Row],[sneto]]</f>
        <v>125</v>
      </c>
      <c r="R985" s="59">
        <v>32806.5</v>
      </c>
      <c r="S985" s="45" t="str">
        <f>_xlfn.XLOOKUP(Tabla20[[#This Row],[cedula]],TMODELO[Numero Documento],TMODELO[gen])</f>
        <v>F</v>
      </c>
      <c r="T985" s="49" t="str">
        <f>_xlfn.XLOOKUP(Tabla20[[#This Row],[cedula]],TMODELO[Numero Documento],TMODELO[Lugar Funciones Codigo])</f>
        <v>01.83.04.01.03</v>
      </c>
    </row>
    <row r="986" spans="1:20">
      <c r="A986" s="57" t="s">
        <v>3113</v>
      </c>
      <c r="B986" s="57" t="s">
        <v>3145</v>
      </c>
      <c r="C986" s="57" t="s">
        <v>3155</v>
      </c>
      <c r="D986" s="57" t="s">
        <v>1403</v>
      </c>
      <c r="E986" s="57" t="str">
        <f>_xlfn.XLOOKUP(Tabla20[[#This Row],[cedula]],TMODELO[Numero Documento],TMODELO[Empleado])</f>
        <v>YENY FRANCIS JIMENEZ SALCEDO</v>
      </c>
      <c r="F986" s="57" t="s">
        <v>902</v>
      </c>
      <c r="G986" s="57" t="str">
        <f>_xlfn.XLOOKUP(Tabla20[[#This Row],[cedula]],TMODELO[Numero Documento],TMODELO[Lugar Funciones])</f>
        <v>VICEMINISTERIO DE INDUSTRIAS CULTURALES</v>
      </c>
      <c r="H986" s="57" t="str">
        <f>_xlfn.XLOOKUP(Tabla20[[#This Row],[cedula]],TCARRERA[CEDULA],TCARRERA[CATEGORIA DEL SERVIDOR],"")</f>
        <v>CARRERA ADMINISTRATIVA</v>
      </c>
      <c r="I986" s="65"/>
      <c r="J986" s="41" t="str">
        <f>IF(Tabla20[[#This Row],[CARRERA]]&lt;&gt;"",Tabla20[[#This Row],[CARRERA]],IF(Tabla20[[#This Row],[Columna1]]&lt;&gt;"",Tabla20[[#This Row],[Columna1]],""))</f>
        <v>CARRERA ADMINISTRATIVA</v>
      </c>
      <c r="K986" s="55" t="str">
        <f>IF(Tabla20[[#This Row],[TIPO]]="Temporales",_xlfn.XLOOKUP(Tabla20[[#This Row],[NOMBRE Y APELLIDO]],TBLFECHAS[NOMBRE Y APELLIDO],TBLFECHAS[DESDE]),"")</f>
        <v/>
      </c>
      <c r="L986" s="55" t="str">
        <f>IF(Tabla20[[#This Row],[TIPO]]="Temporales",_xlfn.XLOOKUP(Tabla20[[#This Row],[NOMBRE Y APELLIDO]],TBLFECHAS[NOMBRE Y APELLIDO],TBLFECHAS[HASTA]),"")</f>
        <v/>
      </c>
      <c r="M986" s="58">
        <v>70000</v>
      </c>
      <c r="N986" s="63">
        <v>0</v>
      </c>
      <c r="O986" s="61">
        <v>2128</v>
      </c>
      <c r="P986" s="61">
        <v>2009</v>
      </c>
      <c r="Q986" s="61">
        <f>Tabla20[[#This Row],[sbruto]]-SUM(Tabla20[[#This Row],[ISR]:[AFP]])-Tabla20[[#This Row],[sneto]]</f>
        <v>3575.239999999998</v>
      </c>
      <c r="R986" s="61">
        <v>62287.76</v>
      </c>
      <c r="S986" s="49" t="str">
        <f>_xlfn.XLOOKUP(Tabla20[[#This Row],[cedula]],TMODELO[Numero Documento],TMODELO[gen])</f>
        <v>F</v>
      </c>
      <c r="T986" s="49" t="str">
        <f>_xlfn.XLOOKUP(Tabla20[[#This Row],[cedula]],TMODELO[Numero Documento],TMODELO[Lugar Funciones Codigo])</f>
        <v>01.83.05</v>
      </c>
    </row>
    <row r="987" spans="1:20">
      <c r="A987" s="57" t="s">
        <v>3113</v>
      </c>
      <c r="B987" s="57" t="s">
        <v>3145</v>
      </c>
      <c r="C987" s="57" t="s">
        <v>3155</v>
      </c>
      <c r="D987" s="57" t="s">
        <v>1359</v>
      </c>
      <c r="E987" s="57" t="str">
        <f>_xlfn.XLOOKUP(Tabla20[[#This Row],[cedula]],TMODELO[Numero Documento],TMODELO[Empleado])</f>
        <v>KENIA YACQUELIN MORENO JIMENEZ</v>
      </c>
      <c r="F987" s="57" t="s">
        <v>10</v>
      </c>
      <c r="G987" s="57" t="str">
        <f>_xlfn.XLOOKUP(Tabla20[[#This Row],[cedula]],TMODELO[Numero Documento],TMODELO[Lugar Funciones])</f>
        <v>VICEMINISTERIO DE INDUSTRIAS CULTURALES</v>
      </c>
      <c r="H987" s="57" t="str">
        <f>_xlfn.XLOOKUP(Tabla20[[#This Row],[cedula]],TCARRERA[CEDULA],TCARRERA[CATEGORIA DEL SERVIDOR],"")</f>
        <v>CARRERA ADMINISTRATIVA</v>
      </c>
      <c r="I987" s="65"/>
      <c r="J987" s="41" t="str">
        <f>IF(Tabla20[[#This Row],[CARRERA]]&lt;&gt;"",Tabla20[[#This Row],[CARRERA]],IF(Tabla20[[#This Row],[Columna1]]&lt;&gt;"",Tabla20[[#This Row],[Columna1]],""))</f>
        <v>CARRERA ADMINISTRATIVA</v>
      </c>
      <c r="K987" s="55" t="str">
        <f>IF(Tabla20[[#This Row],[TIPO]]="Temporales",_xlfn.XLOOKUP(Tabla20[[#This Row],[NOMBRE Y APELLIDO]],TBLFECHAS[NOMBRE Y APELLIDO],TBLFECHAS[DESDE]),"")</f>
        <v/>
      </c>
      <c r="L987" s="55" t="str">
        <f>IF(Tabla20[[#This Row],[TIPO]]="Temporales",_xlfn.XLOOKUP(Tabla20[[#This Row],[NOMBRE Y APELLIDO]],TBLFECHAS[NOMBRE Y APELLIDO],TBLFECHAS[HASTA]),"")</f>
        <v/>
      </c>
      <c r="M987" s="58">
        <v>45000</v>
      </c>
      <c r="N987" s="61">
        <v>0</v>
      </c>
      <c r="O987" s="59">
        <v>1368</v>
      </c>
      <c r="P987" s="59">
        <v>1291.5</v>
      </c>
      <c r="Q987" s="59">
        <f>Tabla20[[#This Row],[sbruto]]-SUM(Tabla20[[#This Row],[ISR]:[AFP]])-Tabla20[[#This Row],[sneto]]</f>
        <v>75</v>
      </c>
      <c r="R987" s="59">
        <v>42265.5</v>
      </c>
      <c r="S987" s="45" t="str">
        <f>_xlfn.XLOOKUP(Tabla20[[#This Row],[cedula]],TMODELO[Numero Documento],TMODELO[gen])</f>
        <v>F</v>
      </c>
      <c r="T987" s="49" t="str">
        <f>_xlfn.XLOOKUP(Tabla20[[#This Row],[cedula]],TMODELO[Numero Documento],TMODELO[Lugar Funciones Codigo])</f>
        <v>01.83.05</v>
      </c>
    </row>
    <row r="988" spans="1:20">
      <c r="A988" s="57" t="s">
        <v>3113</v>
      </c>
      <c r="B988" s="57" t="s">
        <v>3145</v>
      </c>
      <c r="C988" s="57" t="s">
        <v>3155</v>
      </c>
      <c r="D988" s="57" t="s">
        <v>2292</v>
      </c>
      <c r="E988" s="57" t="str">
        <f>_xlfn.XLOOKUP(Tabla20[[#This Row],[cedula]],TMODELO[Numero Documento],TMODELO[Empleado])</f>
        <v>SONYA ELIZABETH REY ARIAS</v>
      </c>
      <c r="F988" s="57" t="s">
        <v>32</v>
      </c>
      <c r="G988" s="57" t="str">
        <f>_xlfn.XLOOKUP(Tabla20[[#This Row],[cedula]],TMODELO[Numero Documento],TMODELO[Lugar Funciones])</f>
        <v>VICEMINISTERIO DE INDUSTRIAS CULTURALES</v>
      </c>
      <c r="H988" s="57" t="str">
        <f>_xlfn.XLOOKUP(Tabla20[[#This Row],[cedula]],TCARRERA[CEDULA],TCARRERA[CATEGORIA DEL SERVIDOR],"")</f>
        <v/>
      </c>
      <c r="I988" s="65"/>
      <c r="J988" s="41" t="str">
        <f>IF(Tabla20[[#This Row],[CARRERA]]&lt;&gt;"",Tabla20[[#This Row],[CARRERA]],IF(Tabla20[[#This Row],[Columna1]]&lt;&gt;"",Tabla20[[#This Row],[Columna1]],""))</f>
        <v/>
      </c>
      <c r="K988" s="55" t="str">
        <f>IF(Tabla20[[#This Row],[TIPO]]="Temporales",_xlfn.XLOOKUP(Tabla20[[#This Row],[NOMBRE Y APELLIDO]],TBLFECHAS[NOMBRE Y APELLIDO],TBLFECHAS[DESDE]),"")</f>
        <v/>
      </c>
      <c r="L988" s="55" t="str">
        <f>IF(Tabla20[[#This Row],[TIPO]]="Temporales",_xlfn.XLOOKUP(Tabla20[[#This Row],[NOMBRE Y APELLIDO]],TBLFECHAS[NOMBRE Y APELLIDO],TBLFECHAS[HASTA]),"")</f>
        <v/>
      </c>
      <c r="M988" s="58">
        <v>45000</v>
      </c>
      <c r="N988" s="61">
        <v>0</v>
      </c>
      <c r="O988" s="59">
        <v>1368</v>
      </c>
      <c r="P988" s="59">
        <v>1291.5</v>
      </c>
      <c r="Q988" s="59">
        <f>Tabla20[[#This Row],[sbruto]]-SUM(Tabla20[[#This Row],[ISR]:[AFP]])-Tabla20[[#This Row],[sneto]]</f>
        <v>25</v>
      </c>
      <c r="R988" s="59">
        <v>42315.5</v>
      </c>
      <c r="S988" s="48" t="str">
        <f>_xlfn.XLOOKUP(Tabla20[[#This Row],[cedula]],TMODELO[Numero Documento],TMODELO[gen])</f>
        <v>F</v>
      </c>
      <c r="T988" s="49" t="str">
        <f>_xlfn.XLOOKUP(Tabla20[[#This Row],[cedula]],TMODELO[Numero Documento],TMODELO[Lugar Funciones Codigo])</f>
        <v>01.83.05</v>
      </c>
    </row>
    <row r="989" spans="1:20">
      <c r="A989" s="57" t="s">
        <v>3113</v>
      </c>
      <c r="B989" s="57" t="s">
        <v>3145</v>
      </c>
      <c r="C989" s="57" t="s">
        <v>3155</v>
      </c>
      <c r="D989" s="57" t="s">
        <v>2268</v>
      </c>
      <c r="E989" s="57" t="str">
        <f>_xlfn.XLOOKUP(Tabla20[[#This Row],[cedula]],TMODELO[Numero Documento],TMODELO[Empleado])</f>
        <v>RAMONA ROSARIO ROJAS</v>
      </c>
      <c r="F989" s="57" t="s">
        <v>8</v>
      </c>
      <c r="G989" s="57" t="str">
        <f>_xlfn.XLOOKUP(Tabla20[[#This Row],[cedula]],TMODELO[Numero Documento],TMODELO[Lugar Funciones])</f>
        <v>VICEMINISTERIO DE INDUSTRIAS CULTURALES</v>
      </c>
      <c r="H989" s="57" t="str">
        <f>_xlfn.XLOOKUP(Tabla20[[#This Row],[cedula]],TCARRERA[CEDULA],TCARRERA[CATEGORIA DEL SERVIDOR],"")</f>
        <v/>
      </c>
      <c r="I989" s="65"/>
      <c r="J989" s="41" t="str">
        <f>IF(Tabla20[[#This Row],[CARRERA]]&lt;&gt;"",Tabla20[[#This Row],[CARRERA]],IF(Tabla20[[#This Row],[Columna1]]&lt;&gt;"",Tabla20[[#This Row],[Columna1]],""))</f>
        <v/>
      </c>
      <c r="K989" s="55" t="str">
        <f>IF(Tabla20[[#This Row],[TIPO]]="Temporales",_xlfn.XLOOKUP(Tabla20[[#This Row],[NOMBRE Y APELLIDO]],TBLFECHAS[NOMBRE Y APELLIDO],TBLFECHAS[DESDE]),"")</f>
        <v/>
      </c>
      <c r="L989" s="55" t="str">
        <f>IF(Tabla20[[#This Row],[TIPO]]="Temporales",_xlfn.XLOOKUP(Tabla20[[#This Row],[NOMBRE Y APELLIDO]],TBLFECHAS[NOMBRE Y APELLIDO],TBLFECHAS[HASTA]),"")</f>
        <v/>
      </c>
      <c r="M989" s="58">
        <v>30000</v>
      </c>
      <c r="N989" s="60">
        <v>0</v>
      </c>
      <c r="O989" s="59">
        <v>912</v>
      </c>
      <c r="P989" s="59">
        <v>861</v>
      </c>
      <c r="Q989" s="59">
        <f>Tabla20[[#This Row],[sbruto]]-SUM(Tabla20[[#This Row],[ISR]:[AFP]])-Tabla20[[#This Row],[sneto]]</f>
        <v>17591.96</v>
      </c>
      <c r="R989" s="59">
        <v>10635.04</v>
      </c>
      <c r="S989" s="48" t="str">
        <f>_xlfn.XLOOKUP(Tabla20[[#This Row],[cedula]],TMODELO[Numero Documento],TMODELO[gen])</f>
        <v>F</v>
      </c>
      <c r="T989" s="49" t="str">
        <f>_xlfn.XLOOKUP(Tabla20[[#This Row],[cedula]],TMODELO[Numero Documento],TMODELO[Lugar Funciones Codigo])</f>
        <v>01.83.05</v>
      </c>
    </row>
    <row r="990" spans="1:20">
      <c r="A990" s="57" t="s">
        <v>3113</v>
      </c>
      <c r="B990" s="57" t="s">
        <v>3145</v>
      </c>
      <c r="C990" s="57" t="s">
        <v>3169</v>
      </c>
      <c r="D990" s="57" t="s">
        <v>2792</v>
      </c>
      <c r="E990" s="57" t="str">
        <f>_xlfn.XLOOKUP(Tabla20[[#This Row],[cedula]],TMODELO[Numero Documento],TMODELO[Empleado])</f>
        <v>SELVIDO ANTONIO CANDELARIA GONZALEZ</v>
      </c>
      <c r="F990" s="57" t="s">
        <v>60</v>
      </c>
      <c r="G990" s="57" t="str">
        <f>_xlfn.XLOOKUP(Tabla20[[#This Row],[cedula]],TMODELO[Numero Documento],TMODELO[Lugar Funciones])</f>
        <v>CENTRO NACIONAL DE ARTESANIA</v>
      </c>
      <c r="H990" s="57" t="str">
        <f>_xlfn.XLOOKUP(Tabla20[[#This Row],[cedula]],TCARRERA[CEDULA],TCARRERA[CATEGORIA DEL SERVIDOR],"")</f>
        <v/>
      </c>
      <c r="I990" s="65"/>
      <c r="J990" s="41" t="str">
        <f>IF(Tabla20[[#This Row],[CARRERA]]&lt;&gt;"",Tabla20[[#This Row],[CARRERA]],IF(Tabla20[[#This Row],[Columna1]]&lt;&gt;"",Tabla20[[#This Row],[Columna1]],""))</f>
        <v/>
      </c>
      <c r="K990" s="55" t="str">
        <f>IF(Tabla20[[#This Row],[TIPO]]="Temporales",_xlfn.XLOOKUP(Tabla20[[#This Row],[NOMBRE Y APELLIDO]],TBLFECHAS[NOMBRE Y APELLIDO],TBLFECHAS[DESDE]),"")</f>
        <v/>
      </c>
      <c r="L990" s="55" t="str">
        <f>IF(Tabla20[[#This Row],[TIPO]]="Temporales",_xlfn.XLOOKUP(Tabla20[[#This Row],[NOMBRE Y APELLIDO]],TBLFECHAS[NOMBRE Y APELLIDO],TBLFECHAS[HASTA]),"")</f>
        <v/>
      </c>
      <c r="M990" s="58">
        <v>130000</v>
      </c>
      <c r="N990" s="63">
        <v>18824.59</v>
      </c>
      <c r="O990" s="59">
        <v>3952</v>
      </c>
      <c r="P990" s="59">
        <v>3731</v>
      </c>
      <c r="Q990" s="59">
        <f>Tabla20[[#This Row],[sbruto]]-SUM(Tabla20[[#This Row],[ISR]:[AFP]])-Tabla20[[#This Row],[sneto]]</f>
        <v>1375.1200000000099</v>
      </c>
      <c r="R990" s="59">
        <v>102117.29</v>
      </c>
      <c r="S990" s="45" t="str">
        <f>_xlfn.XLOOKUP(Tabla20[[#This Row],[cedula]],TMODELO[Numero Documento],TMODELO[gen])</f>
        <v>M</v>
      </c>
      <c r="T990" s="49" t="str">
        <f>_xlfn.XLOOKUP(Tabla20[[#This Row],[cedula]],TMODELO[Numero Documento],TMODELO[Lugar Funciones Codigo])</f>
        <v>01.83.05.00.03</v>
      </c>
    </row>
    <row r="991" spans="1:20">
      <c r="A991" s="57" t="s">
        <v>3113</v>
      </c>
      <c r="B991" s="57" t="s">
        <v>3145</v>
      </c>
      <c r="C991" s="57" t="s">
        <v>3169</v>
      </c>
      <c r="D991" s="57" t="s">
        <v>2794</v>
      </c>
      <c r="E991" s="57" t="str">
        <f>_xlfn.XLOOKUP(Tabla20[[#This Row],[cedula]],TMODELO[Numero Documento],TMODELO[Empleado])</f>
        <v>VIDAL DE LA CRUZ CASTRO</v>
      </c>
      <c r="F991" s="57" t="s">
        <v>207</v>
      </c>
      <c r="G991" s="57" t="str">
        <f>_xlfn.XLOOKUP(Tabla20[[#This Row],[cedula]],TMODELO[Numero Documento],TMODELO[Lugar Funciones])</f>
        <v>CENTRO NACIONAL DE ARTESANIA</v>
      </c>
      <c r="H991" s="57" t="str">
        <f>_xlfn.XLOOKUP(Tabla20[[#This Row],[cedula]],TCARRERA[CEDULA],TCARRERA[CATEGORIA DEL SERVIDOR],"")</f>
        <v/>
      </c>
      <c r="I991" s="65"/>
      <c r="J991" s="41" t="str">
        <f>IF(Tabla20[[#This Row],[CARRERA]]&lt;&gt;"",Tabla20[[#This Row],[CARRERA]],IF(Tabla20[[#This Row],[Columna1]]&lt;&gt;"",Tabla20[[#This Row],[Columna1]],""))</f>
        <v/>
      </c>
      <c r="K991" s="55" t="str">
        <f>IF(Tabla20[[#This Row],[TIPO]]="Temporales",_xlfn.XLOOKUP(Tabla20[[#This Row],[NOMBRE Y APELLIDO]],TBLFECHAS[NOMBRE Y APELLIDO],TBLFECHAS[DESDE]),"")</f>
        <v/>
      </c>
      <c r="L991" s="55" t="str">
        <f>IF(Tabla20[[#This Row],[TIPO]]="Temporales",_xlfn.XLOOKUP(Tabla20[[#This Row],[NOMBRE Y APELLIDO]],TBLFECHAS[NOMBRE Y APELLIDO],TBLFECHAS[HASTA]),"")</f>
        <v/>
      </c>
      <c r="M991" s="58">
        <v>40000</v>
      </c>
      <c r="N991" s="61">
        <v>442.65</v>
      </c>
      <c r="O991" s="59">
        <v>1216</v>
      </c>
      <c r="P991" s="59">
        <v>1148</v>
      </c>
      <c r="Q991" s="59">
        <f>Tabla20[[#This Row],[sbruto]]-SUM(Tabla20[[#This Row],[ISR]:[AFP]])-Tabla20[[#This Row],[sneto]]</f>
        <v>9651.73</v>
      </c>
      <c r="R991" s="59">
        <v>27541.62</v>
      </c>
      <c r="S991" s="45" t="str">
        <f>_xlfn.XLOOKUP(Tabla20[[#This Row],[cedula]],TMODELO[Numero Documento],TMODELO[gen])</f>
        <v>F</v>
      </c>
      <c r="T991" s="49" t="str">
        <f>_xlfn.XLOOKUP(Tabla20[[#This Row],[cedula]],TMODELO[Numero Documento],TMODELO[Lugar Funciones Codigo])</f>
        <v>01.83.05.00.03</v>
      </c>
    </row>
    <row r="992" spans="1:20">
      <c r="A992" s="57" t="s">
        <v>3113</v>
      </c>
      <c r="B992" s="57" t="s">
        <v>3145</v>
      </c>
      <c r="C992" s="57" t="s">
        <v>3169</v>
      </c>
      <c r="D992" s="57" t="s">
        <v>2790</v>
      </c>
      <c r="E992" s="57" t="str">
        <f>_xlfn.XLOOKUP(Tabla20[[#This Row],[cedula]],TMODELO[Numero Documento],TMODELO[Empleado])</f>
        <v>PATRICIO ANTONIO ESPINAL GARCIA</v>
      </c>
      <c r="F992" s="57" t="s">
        <v>113</v>
      </c>
      <c r="G992" s="57" t="str">
        <f>_xlfn.XLOOKUP(Tabla20[[#This Row],[cedula]],TMODELO[Numero Documento],TMODELO[Lugar Funciones])</f>
        <v>CENTRO NACIONAL DE ARTESANIA</v>
      </c>
      <c r="H992" s="57" t="str">
        <f>_xlfn.XLOOKUP(Tabla20[[#This Row],[cedula]],TCARRERA[CEDULA],TCARRERA[CATEGORIA DEL SERVIDOR],"")</f>
        <v/>
      </c>
      <c r="I992" s="65"/>
      <c r="J992" s="41" t="str">
        <f>IF(Tabla20[[#This Row],[CARRERA]]&lt;&gt;"",Tabla20[[#This Row],[CARRERA]],IF(Tabla20[[#This Row],[Columna1]]&lt;&gt;"",Tabla20[[#This Row],[Columna1]],""))</f>
        <v/>
      </c>
      <c r="K992" s="55" t="str">
        <f>IF(Tabla20[[#This Row],[TIPO]]="Temporales",_xlfn.XLOOKUP(Tabla20[[#This Row],[NOMBRE Y APELLIDO]],TBLFECHAS[NOMBRE Y APELLIDO],TBLFECHAS[DESDE]),"")</f>
        <v/>
      </c>
      <c r="L992" s="55" t="str">
        <f>IF(Tabla20[[#This Row],[TIPO]]="Temporales",_xlfn.XLOOKUP(Tabla20[[#This Row],[NOMBRE Y APELLIDO]],TBLFECHAS[NOMBRE Y APELLIDO],TBLFECHAS[HASTA]),"")</f>
        <v/>
      </c>
      <c r="M992" s="58">
        <v>30000</v>
      </c>
      <c r="N992" s="63">
        <v>0</v>
      </c>
      <c r="O992" s="59">
        <v>912</v>
      </c>
      <c r="P992" s="59">
        <v>861</v>
      </c>
      <c r="Q992" s="59">
        <f>Tabla20[[#This Row],[sbruto]]-SUM(Tabla20[[#This Row],[ISR]:[AFP]])-Tabla20[[#This Row],[sneto]]</f>
        <v>25</v>
      </c>
      <c r="R992" s="59">
        <v>28202</v>
      </c>
      <c r="S992" s="45" t="str">
        <f>_xlfn.XLOOKUP(Tabla20[[#This Row],[cedula]],TMODELO[Numero Documento],TMODELO[gen])</f>
        <v>M</v>
      </c>
      <c r="T992" s="49" t="str">
        <f>_xlfn.XLOOKUP(Tabla20[[#This Row],[cedula]],TMODELO[Numero Documento],TMODELO[Lugar Funciones Codigo])</f>
        <v>01.83.05.00.03</v>
      </c>
    </row>
    <row r="993" spans="1:20">
      <c r="A993" s="57" t="s">
        <v>3113</v>
      </c>
      <c r="B993" s="57" t="s">
        <v>3145</v>
      </c>
      <c r="C993" s="57" t="s">
        <v>3169</v>
      </c>
      <c r="D993" s="57" t="s">
        <v>1596</v>
      </c>
      <c r="E993" s="57" t="str">
        <f>_xlfn.XLOOKUP(Tabla20[[#This Row],[cedula]],TMODELO[Numero Documento],TMODELO[Empleado])</f>
        <v>REYNA ISABEL SOSA CRUCETA</v>
      </c>
      <c r="F993" s="57" t="s">
        <v>113</v>
      </c>
      <c r="G993" s="57" t="str">
        <f>_xlfn.XLOOKUP(Tabla20[[#This Row],[cedula]],TMODELO[Numero Documento],TMODELO[Lugar Funciones])</f>
        <v>CENTRO NACIONAL DE ARTESANIA</v>
      </c>
      <c r="H993" s="57" t="str">
        <f>_xlfn.XLOOKUP(Tabla20[[#This Row],[cedula]],TCARRERA[CEDULA],TCARRERA[CATEGORIA DEL SERVIDOR],"")</f>
        <v>CARRERA ADMINISTRATIVA</v>
      </c>
      <c r="I993" s="65"/>
      <c r="J993" s="41" t="str">
        <f>IF(Tabla20[[#This Row],[CARRERA]]&lt;&gt;"",Tabla20[[#This Row],[CARRERA]],IF(Tabla20[[#This Row],[Columna1]]&lt;&gt;"",Tabla20[[#This Row],[Columna1]],""))</f>
        <v>CARRERA ADMINISTRATIVA</v>
      </c>
      <c r="K993" s="55" t="str">
        <f>IF(Tabla20[[#This Row],[TIPO]]="Temporales",_xlfn.XLOOKUP(Tabla20[[#This Row],[NOMBRE Y APELLIDO]],TBLFECHAS[NOMBRE Y APELLIDO],TBLFECHAS[DESDE]),"")</f>
        <v/>
      </c>
      <c r="L993" s="55" t="str">
        <f>IF(Tabla20[[#This Row],[TIPO]]="Temporales",_xlfn.XLOOKUP(Tabla20[[#This Row],[NOMBRE Y APELLIDO]],TBLFECHAS[NOMBRE Y APELLIDO],TBLFECHAS[HASTA]),"")</f>
        <v/>
      </c>
      <c r="M993" s="58">
        <v>30000</v>
      </c>
      <c r="N993" s="59">
        <v>0</v>
      </c>
      <c r="O993" s="59">
        <v>912</v>
      </c>
      <c r="P993" s="59">
        <v>861</v>
      </c>
      <c r="Q993" s="59">
        <f>Tabla20[[#This Row],[sbruto]]-SUM(Tabla20[[#This Row],[ISR]:[AFP]])-Tabla20[[#This Row],[sneto]]</f>
        <v>4449.4700000000012</v>
      </c>
      <c r="R993" s="59">
        <v>23777.53</v>
      </c>
      <c r="S993" s="46" t="str">
        <f>_xlfn.XLOOKUP(Tabla20[[#This Row],[cedula]],TMODELO[Numero Documento],TMODELO[gen])</f>
        <v>F</v>
      </c>
      <c r="T993" s="49" t="str">
        <f>_xlfn.XLOOKUP(Tabla20[[#This Row],[cedula]],TMODELO[Numero Documento],TMODELO[Lugar Funciones Codigo])</f>
        <v>01.83.05.00.03</v>
      </c>
    </row>
    <row r="994" spans="1:20">
      <c r="A994" s="57" t="s">
        <v>3113</v>
      </c>
      <c r="B994" s="57" t="s">
        <v>3145</v>
      </c>
      <c r="C994" s="57" t="s">
        <v>3169</v>
      </c>
      <c r="D994" s="57" t="s">
        <v>1592</v>
      </c>
      <c r="E994" s="57" t="str">
        <f>_xlfn.XLOOKUP(Tabla20[[#This Row],[cedula]],TMODELO[Numero Documento],TMODELO[Empleado])</f>
        <v>JOSE CLASTON SOLANO DE JESUS</v>
      </c>
      <c r="F994" s="57" t="s">
        <v>112</v>
      </c>
      <c r="G994" s="57" t="str">
        <f>_xlfn.XLOOKUP(Tabla20[[#This Row],[cedula]],TMODELO[Numero Documento],TMODELO[Lugar Funciones])</f>
        <v>CENTRO NACIONAL DE ARTESANIA</v>
      </c>
      <c r="H994" s="57" t="str">
        <f>_xlfn.XLOOKUP(Tabla20[[#This Row],[cedula]],TCARRERA[CEDULA],TCARRERA[CATEGORIA DEL SERVIDOR],"")</f>
        <v>CARRERA ADMINISTRATIVA</v>
      </c>
      <c r="I994" s="65"/>
      <c r="J994" s="41" t="str">
        <f>IF(Tabla20[[#This Row],[CARRERA]]&lt;&gt;"",Tabla20[[#This Row],[CARRERA]],IF(Tabla20[[#This Row],[Columna1]]&lt;&gt;"",Tabla20[[#This Row],[Columna1]],""))</f>
        <v>CARRERA ADMINISTRATIVA</v>
      </c>
      <c r="K994" s="55" t="str">
        <f>IF(Tabla20[[#This Row],[TIPO]]="Temporales",_xlfn.XLOOKUP(Tabla20[[#This Row],[NOMBRE Y APELLIDO]],TBLFECHAS[NOMBRE Y APELLIDO],TBLFECHAS[DESDE]),"")</f>
        <v/>
      </c>
      <c r="L994" s="55" t="str">
        <f>IF(Tabla20[[#This Row],[TIPO]]="Temporales",_xlfn.XLOOKUP(Tabla20[[#This Row],[NOMBRE Y APELLIDO]],TBLFECHAS[NOMBRE Y APELLIDO],TBLFECHAS[HASTA]),"")</f>
        <v/>
      </c>
      <c r="M994" s="58">
        <v>30000</v>
      </c>
      <c r="N994" s="60">
        <v>0</v>
      </c>
      <c r="O994" s="59">
        <v>912</v>
      </c>
      <c r="P994" s="59">
        <v>861</v>
      </c>
      <c r="Q994" s="59">
        <f>Tabla20[[#This Row],[sbruto]]-SUM(Tabla20[[#This Row],[ISR]:[AFP]])-Tabla20[[#This Row],[sneto]]</f>
        <v>75</v>
      </c>
      <c r="R994" s="59">
        <v>28152</v>
      </c>
      <c r="S994" s="45" t="str">
        <f>_xlfn.XLOOKUP(Tabla20[[#This Row],[cedula]],TMODELO[Numero Documento],TMODELO[gen])</f>
        <v>M</v>
      </c>
      <c r="T994" s="49" t="str">
        <f>_xlfn.XLOOKUP(Tabla20[[#This Row],[cedula]],TMODELO[Numero Documento],TMODELO[Lugar Funciones Codigo])</f>
        <v>01.83.05.00.03</v>
      </c>
    </row>
    <row r="995" spans="1:20">
      <c r="A995" s="57" t="s">
        <v>3113</v>
      </c>
      <c r="B995" s="57" t="s">
        <v>3145</v>
      </c>
      <c r="C995" s="57" t="s">
        <v>3169</v>
      </c>
      <c r="D995" s="57" t="s">
        <v>2785</v>
      </c>
      <c r="E995" s="57" t="str">
        <f>_xlfn.XLOOKUP(Tabla20[[#This Row],[cedula]],TMODELO[Numero Documento],TMODELO[Empleado])</f>
        <v>ALBERTO BOLIVAR ARIAS RODRIGUEZ</v>
      </c>
      <c r="F995" s="57" t="s">
        <v>109</v>
      </c>
      <c r="G995" s="57" t="str">
        <f>_xlfn.XLOOKUP(Tabla20[[#This Row],[cedula]],TMODELO[Numero Documento],TMODELO[Lugar Funciones])</f>
        <v>CENTRO NACIONAL DE ARTESANIA</v>
      </c>
      <c r="H995" s="57" t="str">
        <f>_xlfn.XLOOKUP(Tabla20[[#This Row],[cedula]],TCARRERA[CEDULA],TCARRERA[CATEGORIA DEL SERVIDOR],"")</f>
        <v/>
      </c>
      <c r="I995" s="65"/>
      <c r="J995" s="41" t="str">
        <f>IF(Tabla20[[#This Row],[CARRERA]]&lt;&gt;"",Tabla20[[#This Row],[CARRERA]],IF(Tabla20[[#This Row],[Columna1]]&lt;&gt;"",Tabla20[[#This Row],[Columna1]],""))</f>
        <v/>
      </c>
      <c r="K995" s="55" t="str">
        <f>IF(Tabla20[[#This Row],[TIPO]]="Temporales",_xlfn.XLOOKUP(Tabla20[[#This Row],[NOMBRE Y APELLIDO]],TBLFECHAS[NOMBRE Y APELLIDO],TBLFECHAS[DESDE]),"")</f>
        <v/>
      </c>
      <c r="L995" s="55" t="str">
        <f>IF(Tabla20[[#This Row],[TIPO]]="Temporales",_xlfn.XLOOKUP(Tabla20[[#This Row],[NOMBRE Y APELLIDO]],TBLFECHAS[NOMBRE Y APELLIDO],TBLFECHAS[HASTA]),"")</f>
        <v/>
      </c>
      <c r="M995" s="58">
        <v>30000</v>
      </c>
      <c r="N995" s="60">
        <v>0</v>
      </c>
      <c r="O995" s="59">
        <v>912</v>
      </c>
      <c r="P995" s="59">
        <v>861</v>
      </c>
      <c r="Q995" s="59">
        <f>Tabla20[[#This Row],[sbruto]]-SUM(Tabla20[[#This Row],[ISR]:[AFP]])-Tabla20[[#This Row],[sneto]]</f>
        <v>2741.7700000000004</v>
      </c>
      <c r="R995" s="59">
        <v>25485.23</v>
      </c>
      <c r="S995" s="45" t="str">
        <f>_xlfn.XLOOKUP(Tabla20[[#This Row],[cedula]],TMODELO[Numero Documento],TMODELO[gen])</f>
        <v>M</v>
      </c>
      <c r="T995" s="49" t="str">
        <f>_xlfn.XLOOKUP(Tabla20[[#This Row],[cedula]],TMODELO[Numero Documento],TMODELO[Lugar Funciones Codigo])</f>
        <v>01.83.05.00.03</v>
      </c>
    </row>
    <row r="996" spans="1:20">
      <c r="A996" s="57" t="s">
        <v>3113</v>
      </c>
      <c r="B996" s="57" t="s">
        <v>3145</v>
      </c>
      <c r="C996" s="57" t="s">
        <v>3169</v>
      </c>
      <c r="D996" s="57" t="s">
        <v>1587</v>
      </c>
      <c r="E996" s="57" t="str">
        <f>_xlfn.XLOOKUP(Tabla20[[#This Row],[cedula]],TMODELO[Numero Documento],TMODELO[Empleado])</f>
        <v>ANGEL YONIS GARCIA CASTILLO</v>
      </c>
      <c r="F996" s="57" t="s">
        <v>112</v>
      </c>
      <c r="G996" s="57" t="str">
        <f>_xlfn.XLOOKUP(Tabla20[[#This Row],[cedula]],TMODELO[Numero Documento],TMODELO[Lugar Funciones])</f>
        <v>CENTRO NACIONAL DE ARTESANIA</v>
      </c>
      <c r="H996" s="57" t="str">
        <f>_xlfn.XLOOKUP(Tabla20[[#This Row],[cedula]],TCARRERA[CEDULA],TCARRERA[CATEGORIA DEL SERVIDOR],"")</f>
        <v>CARRERA ADMINISTRATIVA</v>
      </c>
      <c r="I996" s="65"/>
      <c r="J996" s="41" t="str">
        <f>IF(Tabla20[[#This Row],[CARRERA]]&lt;&gt;"",Tabla20[[#This Row],[CARRERA]],IF(Tabla20[[#This Row],[Columna1]]&lt;&gt;"",Tabla20[[#This Row],[Columna1]],""))</f>
        <v>CARRERA ADMINISTRATIVA</v>
      </c>
      <c r="K996" s="55" t="str">
        <f>IF(Tabla20[[#This Row],[TIPO]]="Temporales",_xlfn.XLOOKUP(Tabla20[[#This Row],[NOMBRE Y APELLIDO]],TBLFECHAS[NOMBRE Y APELLIDO],TBLFECHAS[DESDE]),"")</f>
        <v/>
      </c>
      <c r="L996" s="55" t="str">
        <f>IF(Tabla20[[#This Row],[TIPO]]="Temporales",_xlfn.XLOOKUP(Tabla20[[#This Row],[NOMBRE Y APELLIDO]],TBLFECHAS[NOMBRE Y APELLIDO],TBLFECHAS[HASTA]),"")</f>
        <v/>
      </c>
      <c r="M996" s="58">
        <v>30000</v>
      </c>
      <c r="N996" s="63">
        <v>0</v>
      </c>
      <c r="O996" s="59">
        <v>912</v>
      </c>
      <c r="P996" s="59">
        <v>861</v>
      </c>
      <c r="Q996" s="59">
        <f>Tabla20[[#This Row],[sbruto]]-SUM(Tabla20[[#This Row],[ISR]:[AFP]])-Tabla20[[#This Row],[sneto]]</f>
        <v>1321</v>
      </c>
      <c r="R996" s="59">
        <v>26906</v>
      </c>
      <c r="S996" s="45" t="str">
        <f>_xlfn.XLOOKUP(Tabla20[[#This Row],[cedula]],TMODELO[Numero Documento],TMODELO[gen])</f>
        <v>M</v>
      </c>
      <c r="T996" s="49" t="str">
        <f>_xlfn.XLOOKUP(Tabla20[[#This Row],[cedula]],TMODELO[Numero Documento],TMODELO[Lugar Funciones Codigo])</f>
        <v>01.83.05.00.03</v>
      </c>
    </row>
    <row r="997" spans="1:20">
      <c r="A997" s="57" t="s">
        <v>3113</v>
      </c>
      <c r="B997" s="57" t="s">
        <v>3145</v>
      </c>
      <c r="C997" s="57" t="s">
        <v>3169</v>
      </c>
      <c r="D997" s="57" t="s">
        <v>1588</v>
      </c>
      <c r="E997" s="57" t="str">
        <f>_xlfn.XLOOKUP(Tabla20[[#This Row],[cedula]],TMODELO[Numero Documento],TMODELO[Empleado])</f>
        <v>CESARIN DE LA CRUZ DE LA CRUZ</v>
      </c>
      <c r="F997" s="57" t="s">
        <v>115</v>
      </c>
      <c r="G997" s="57" t="str">
        <f>_xlfn.XLOOKUP(Tabla20[[#This Row],[cedula]],TMODELO[Numero Documento],TMODELO[Lugar Funciones])</f>
        <v>CENTRO NACIONAL DE ARTESANIA</v>
      </c>
      <c r="H997" s="57" t="str">
        <f>_xlfn.XLOOKUP(Tabla20[[#This Row],[cedula]],TCARRERA[CEDULA],TCARRERA[CATEGORIA DEL SERVIDOR],"")</f>
        <v>CARRERA ADMINISTRATIVA</v>
      </c>
      <c r="I997" s="65"/>
      <c r="J997" s="41" t="str">
        <f>IF(Tabla20[[#This Row],[CARRERA]]&lt;&gt;"",Tabla20[[#This Row],[CARRERA]],IF(Tabla20[[#This Row],[Columna1]]&lt;&gt;"",Tabla20[[#This Row],[Columna1]],""))</f>
        <v>CARRERA ADMINISTRATIVA</v>
      </c>
      <c r="K997" s="55" t="str">
        <f>IF(Tabla20[[#This Row],[TIPO]]="Temporales",_xlfn.XLOOKUP(Tabla20[[#This Row],[NOMBRE Y APELLIDO]],TBLFECHAS[NOMBRE Y APELLIDO],TBLFECHAS[DESDE]),"")</f>
        <v/>
      </c>
      <c r="L997" s="55" t="str">
        <f>IF(Tabla20[[#This Row],[TIPO]]="Temporales",_xlfn.XLOOKUP(Tabla20[[#This Row],[NOMBRE Y APELLIDO]],TBLFECHAS[NOMBRE Y APELLIDO],TBLFECHAS[HASTA]),"")</f>
        <v/>
      </c>
      <c r="M997" s="58">
        <v>30000</v>
      </c>
      <c r="N997" s="62">
        <v>0</v>
      </c>
      <c r="O997" s="59">
        <v>912</v>
      </c>
      <c r="P997" s="59">
        <v>861</v>
      </c>
      <c r="Q997" s="59">
        <f>Tabla20[[#This Row],[sbruto]]-SUM(Tabla20[[#This Row],[ISR]:[AFP]])-Tabla20[[#This Row],[sneto]]</f>
        <v>3621</v>
      </c>
      <c r="R997" s="59">
        <v>24606</v>
      </c>
      <c r="S997" s="45" t="str">
        <f>_xlfn.XLOOKUP(Tabla20[[#This Row],[cedula]],TMODELO[Numero Documento],TMODELO[gen])</f>
        <v>M</v>
      </c>
      <c r="T997" s="49" t="str">
        <f>_xlfn.XLOOKUP(Tabla20[[#This Row],[cedula]],TMODELO[Numero Documento],TMODELO[Lugar Funciones Codigo])</f>
        <v>01.83.05.00.03</v>
      </c>
    </row>
    <row r="998" spans="1:20">
      <c r="A998" s="57" t="s">
        <v>3113</v>
      </c>
      <c r="B998" s="57" t="s">
        <v>3145</v>
      </c>
      <c r="C998" s="57" t="s">
        <v>3169</v>
      </c>
      <c r="D998" s="57" t="s">
        <v>2787</v>
      </c>
      <c r="E998" s="57" t="str">
        <f>_xlfn.XLOOKUP(Tabla20[[#This Row],[cedula]],TMODELO[Numero Documento],TMODELO[Empleado])</f>
        <v>FEDERICO JOSE HENRIQUEZ CAOLO</v>
      </c>
      <c r="F998" s="57" t="s">
        <v>121</v>
      </c>
      <c r="G998" s="57" t="str">
        <f>_xlfn.XLOOKUP(Tabla20[[#This Row],[cedula]],TMODELO[Numero Documento],TMODELO[Lugar Funciones])</f>
        <v>CENTRO NACIONAL DE ARTESANIA</v>
      </c>
      <c r="H998" s="57" t="str">
        <f>_xlfn.XLOOKUP(Tabla20[[#This Row],[cedula]],TCARRERA[CEDULA],TCARRERA[CATEGORIA DEL SERVIDOR],"")</f>
        <v/>
      </c>
      <c r="I998" s="65"/>
      <c r="J998" s="41" t="str">
        <f>IF(Tabla20[[#This Row],[CARRERA]]&lt;&gt;"",Tabla20[[#This Row],[CARRERA]],IF(Tabla20[[#This Row],[Columna1]]&lt;&gt;"",Tabla20[[#This Row],[Columna1]],""))</f>
        <v/>
      </c>
      <c r="K998" s="55" t="str">
        <f>IF(Tabla20[[#This Row],[TIPO]]="Temporales",_xlfn.XLOOKUP(Tabla20[[#This Row],[NOMBRE Y APELLIDO]],TBLFECHAS[NOMBRE Y APELLIDO],TBLFECHAS[DESDE]),"")</f>
        <v/>
      </c>
      <c r="L998" s="55" t="str">
        <f>IF(Tabla20[[#This Row],[TIPO]]="Temporales",_xlfn.XLOOKUP(Tabla20[[#This Row],[NOMBRE Y APELLIDO]],TBLFECHAS[NOMBRE Y APELLIDO],TBLFECHAS[HASTA]),"")</f>
        <v/>
      </c>
      <c r="M998" s="58">
        <v>26250</v>
      </c>
      <c r="N998" s="63">
        <v>0</v>
      </c>
      <c r="O998" s="59">
        <v>798</v>
      </c>
      <c r="P998" s="59">
        <v>753.38</v>
      </c>
      <c r="Q998" s="59">
        <f>Tabla20[[#This Row],[sbruto]]-SUM(Tabla20[[#This Row],[ISR]:[AFP]])-Tabla20[[#This Row],[sneto]]</f>
        <v>425</v>
      </c>
      <c r="R998" s="59">
        <v>24273.62</v>
      </c>
      <c r="S998" s="48" t="str">
        <f>_xlfn.XLOOKUP(Tabla20[[#This Row],[cedula]],TMODELO[Numero Documento],TMODELO[gen])</f>
        <v>M</v>
      </c>
      <c r="T998" s="49" t="str">
        <f>_xlfn.XLOOKUP(Tabla20[[#This Row],[cedula]],TMODELO[Numero Documento],TMODELO[Lugar Funciones Codigo])</f>
        <v>01.83.05.00.03</v>
      </c>
    </row>
    <row r="999" spans="1:20">
      <c r="A999" s="57" t="s">
        <v>3113</v>
      </c>
      <c r="B999" s="57" t="s">
        <v>3145</v>
      </c>
      <c r="C999" s="57" t="s">
        <v>3169</v>
      </c>
      <c r="D999" s="57" t="s">
        <v>2791</v>
      </c>
      <c r="E999" s="57" t="str">
        <f>_xlfn.XLOOKUP(Tabla20[[#This Row],[cedula]],TMODELO[Numero Documento],TMODELO[Empleado])</f>
        <v>REMILKA DE PEÑA DE LOS SANTOS</v>
      </c>
      <c r="F999" s="57" t="s">
        <v>32</v>
      </c>
      <c r="G999" s="57" t="str">
        <f>_xlfn.XLOOKUP(Tabla20[[#This Row],[cedula]],TMODELO[Numero Documento],TMODELO[Lugar Funciones])</f>
        <v>CENTRO NACIONAL DE ARTESANIA</v>
      </c>
      <c r="H999" s="57" t="str">
        <f>_xlfn.XLOOKUP(Tabla20[[#This Row],[cedula]],TCARRERA[CEDULA],TCARRERA[CATEGORIA DEL SERVIDOR],"")</f>
        <v/>
      </c>
      <c r="I999" s="65"/>
      <c r="J999" s="41" t="str">
        <f>IF(Tabla20[[#This Row],[CARRERA]]&lt;&gt;"",Tabla20[[#This Row],[CARRERA]],IF(Tabla20[[#This Row],[Columna1]]&lt;&gt;"",Tabla20[[#This Row],[Columna1]],""))</f>
        <v/>
      </c>
      <c r="K999" s="55" t="str">
        <f>IF(Tabla20[[#This Row],[TIPO]]="Temporales",_xlfn.XLOOKUP(Tabla20[[#This Row],[NOMBRE Y APELLIDO]],TBLFECHAS[NOMBRE Y APELLIDO],TBLFECHAS[DESDE]),"")</f>
        <v/>
      </c>
      <c r="L999" s="55" t="str">
        <f>IF(Tabla20[[#This Row],[TIPO]]="Temporales",_xlfn.XLOOKUP(Tabla20[[#This Row],[NOMBRE Y APELLIDO]],TBLFECHAS[NOMBRE Y APELLIDO],TBLFECHAS[HASTA]),"")</f>
        <v/>
      </c>
      <c r="M999" s="58">
        <v>25000</v>
      </c>
      <c r="N999" s="63">
        <v>0</v>
      </c>
      <c r="O999" s="59">
        <v>760</v>
      </c>
      <c r="P999" s="59">
        <v>717.5</v>
      </c>
      <c r="Q999" s="59">
        <f>Tabla20[[#This Row],[sbruto]]-SUM(Tabla20[[#This Row],[ISR]:[AFP]])-Tabla20[[#This Row],[sneto]]</f>
        <v>25</v>
      </c>
      <c r="R999" s="59">
        <v>23497.5</v>
      </c>
      <c r="S999" s="45" t="str">
        <f>_xlfn.XLOOKUP(Tabla20[[#This Row],[cedula]],TMODELO[Numero Documento],TMODELO[gen])</f>
        <v>F</v>
      </c>
      <c r="T999" s="49" t="str">
        <f>_xlfn.XLOOKUP(Tabla20[[#This Row],[cedula]],TMODELO[Numero Documento],TMODELO[Lugar Funciones Codigo])</f>
        <v>01.83.05.00.03</v>
      </c>
    </row>
    <row r="1000" spans="1:20">
      <c r="A1000" s="57" t="s">
        <v>3113</v>
      </c>
      <c r="B1000" s="57" t="s">
        <v>3145</v>
      </c>
      <c r="C1000" s="57" t="s">
        <v>3169</v>
      </c>
      <c r="D1000" s="57" t="s">
        <v>1591</v>
      </c>
      <c r="E1000" s="57" t="str">
        <f>_xlfn.XLOOKUP(Tabla20[[#This Row],[cedula]],TMODELO[Numero Documento],TMODELO[Empleado])</f>
        <v>GLENNY MARIA ALMONTE BALDERA</v>
      </c>
      <c r="F1000" s="57" t="s">
        <v>10</v>
      </c>
      <c r="G1000" s="57" t="str">
        <f>_xlfn.XLOOKUP(Tabla20[[#This Row],[cedula]],TMODELO[Numero Documento],TMODELO[Lugar Funciones])</f>
        <v>CENTRO NACIONAL DE ARTESANIA</v>
      </c>
      <c r="H1000" s="57" t="str">
        <f>_xlfn.XLOOKUP(Tabla20[[#This Row],[cedula]],TCARRERA[CEDULA],TCARRERA[CATEGORIA DEL SERVIDOR],"")</f>
        <v>CARRERA ADMINISTRATIVA</v>
      </c>
      <c r="I1000" s="65"/>
      <c r="J1000" s="41" t="str">
        <f>IF(Tabla20[[#This Row],[CARRERA]]&lt;&gt;"",Tabla20[[#This Row],[CARRERA]],IF(Tabla20[[#This Row],[Columna1]]&lt;&gt;"",Tabla20[[#This Row],[Columna1]],""))</f>
        <v>CARRERA ADMINISTRATIVA</v>
      </c>
      <c r="K1000" s="55" t="str">
        <f>IF(Tabla20[[#This Row],[TIPO]]="Temporales",_xlfn.XLOOKUP(Tabla20[[#This Row],[NOMBRE Y APELLIDO]],TBLFECHAS[NOMBRE Y APELLIDO],TBLFECHAS[DESDE]),"")</f>
        <v/>
      </c>
      <c r="L1000" s="55" t="str">
        <f>IF(Tabla20[[#This Row],[TIPO]]="Temporales",_xlfn.XLOOKUP(Tabla20[[#This Row],[NOMBRE Y APELLIDO]],TBLFECHAS[NOMBRE Y APELLIDO],TBLFECHAS[HASTA]),"")</f>
        <v/>
      </c>
      <c r="M1000" s="58">
        <v>22000</v>
      </c>
      <c r="N1000" s="61">
        <v>0</v>
      </c>
      <c r="O1000" s="59">
        <v>668.8</v>
      </c>
      <c r="P1000" s="59">
        <v>631.4</v>
      </c>
      <c r="Q1000" s="59">
        <f>Tabla20[[#This Row],[sbruto]]-SUM(Tabla20[[#This Row],[ISR]:[AFP]])-Tabla20[[#This Row],[sneto]]</f>
        <v>5247.66</v>
      </c>
      <c r="R1000" s="59">
        <v>15452.14</v>
      </c>
      <c r="S1000" s="45" t="str">
        <f>_xlfn.XLOOKUP(Tabla20[[#This Row],[cedula]],TMODELO[Numero Documento],TMODELO[gen])</f>
        <v>F</v>
      </c>
      <c r="T1000" s="49" t="str">
        <f>_xlfn.XLOOKUP(Tabla20[[#This Row],[cedula]],TMODELO[Numero Documento],TMODELO[Lugar Funciones Codigo])</f>
        <v>01.83.05.00.03</v>
      </c>
    </row>
    <row r="1001" spans="1:20">
      <c r="A1001" s="57" t="s">
        <v>3113</v>
      </c>
      <c r="B1001" s="57" t="s">
        <v>3145</v>
      </c>
      <c r="C1001" s="57" t="s">
        <v>3169</v>
      </c>
      <c r="D1001" s="57" t="s">
        <v>2786</v>
      </c>
      <c r="E1001" s="57" t="str">
        <f>_xlfn.XLOOKUP(Tabla20[[#This Row],[cedula]],TMODELO[Numero Documento],TMODELO[Empleado])</f>
        <v>ELICIDA MONTERO BOCIO</v>
      </c>
      <c r="F1001" s="57" t="s">
        <v>8</v>
      </c>
      <c r="G1001" s="57" t="str">
        <f>_xlfn.XLOOKUP(Tabla20[[#This Row],[cedula]],TMODELO[Numero Documento],TMODELO[Lugar Funciones])</f>
        <v>CENTRO NACIONAL DE ARTESANIA</v>
      </c>
      <c r="H1001" s="57" t="str">
        <f>_xlfn.XLOOKUP(Tabla20[[#This Row],[cedula]],TCARRERA[CEDULA],TCARRERA[CATEGORIA DEL SERVIDOR],"")</f>
        <v/>
      </c>
      <c r="I1001" s="65"/>
      <c r="J1001" s="41" t="str">
        <f>IF(Tabla20[[#This Row],[CARRERA]]&lt;&gt;"",Tabla20[[#This Row],[CARRERA]],IF(Tabla20[[#This Row],[Columna1]]&lt;&gt;"",Tabla20[[#This Row],[Columna1]],""))</f>
        <v/>
      </c>
      <c r="K1001" s="55" t="str">
        <f>IF(Tabla20[[#This Row],[TIPO]]="Temporales",_xlfn.XLOOKUP(Tabla20[[#This Row],[NOMBRE Y APELLIDO]],TBLFECHAS[NOMBRE Y APELLIDO],TBLFECHAS[DESDE]),"")</f>
        <v/>
      </c>
      <c r="L1001" s="55" t="str">
        <f>IF(Tabla20[[#This Row],[TIPO]]="Temporales",_xlfn.XLOOKUP(Tabla20[[#This Row],[NOMBRE Y APELLIDO]],TBLFECHAS[NOMBRE Y APELLIDO],TBLFECHAS[HASTA]),"")</f>
        <v/>
      </c>
      <c r="M1001" s="58">
        <v>20000</v>
      </c>
      <c r="N1001" s="63">
        <v>0</v>
      </c>
      <c r="O1001" s="59">
        <v>608</v>
      </c>
      <c r="P1001" s="59">
        <v>574</v>
      </c>
      <c r="Q1001" s="59">
        <f>Tabla20[[#This Row],[sbruto]]-SUM(Tabla20[[#This Row],[ISR]:[AFP]])-Tabla20[[#This Row],[sneto]]</f>
        <v>12514.77</v>
      </c>
      <c r="R1001" s="59">
        <v>6303.23</v>
      </c>
      <c r="S1001" s="45" t="str">
        <f>_xlfn.XLOOKUP(Tabla20[[#This Row],[cedula]],TMODELO[Numero Documento],TMODELO[gen])</f>
        <v>F</v>
      </c>
      <c r="T1001" s="49" t="str">
        <f>_xlfn.XLOOKUP(Tabla20[[#This Row],[cedula]],TMODELO[Numero Documento],TMODELO[Lugar Funciones Codigo])</f>
        <v>01.83.05.00.03</v>
      </c>
    </row>
    <row r="1002" spans="1:20">
      <c r="A1002" s="57" t="s">
        <v>3113</v>
      </c>
      <c r="B1002" s="57" t="s">
        <v>3145</v>
      </c>
      <c r="C1002" s="57" t="s">
        <v>3169</v>
      </c>
      <c r="D1002" s="57" t="s">
        <v>2793</v>
      </c>
      <c r="E1002" s="57" t="str">
        <f>_xlfn.XLOOKUP(Tabla20[[#This Row],[cedula]],TMODELO[Numero Documento],TMODELO[Empleado])</f>
        <v>SORANYI QUEZADA DE LOS SANTOS</v>
      </c>
      <c r="F1002" s="57" t="s">
        <v>8</v>
      </c>
      <c r="G1002" s="57" t="str">
        <f>_xlfn.XLOOKUP(Tabla20[[#This Row],[cedula]],TMODELO[Numero Documento],TMODELO[Lugar Funciones])</f>
        <v>CENTRO NACIONAL DE ARTESANIA</v>
      </c>
      <c r="H1002" s="57" t="str">
        <f>_xlfn.XLOOKUP(Tabla20[[#This Row],[cedula]],TCARRERA[CEDULA],TCARRERA[CATEGORIA DEL SERVIDOR],"")</f>
        <v/>
      </c>
      <c r="I1002" s="65"/>
      <c r="J1002" s="41" t="str">
        <f>IF(Tabla20[[#This Row],[CARRERA]]&lt;&gt;"",Tabla20[[#This Row],[CARRERA]],IF(Tabla20[[#This Row],[Columna1]]&lt;&gt;"",Tabla20[[#This Row],[Columna1]],""))</f>
        <v/>
      </c>
      <c r="K1002" s="55" t="str">
        <f>IF(Tabla20[[#This Row],[TIPO]]="Temporales",_xlfn.XLOOKUP(Tabla20[[#This Row],[NOMBRE Y APELLIDO]],TBLFECHAS[NOMBRE Y APELLIDO],TBLFECHAS[DESDE]),"")</f>
        <v/>
      </c>
      <c r="L1002" s="55" t="str">
        <f>IF(Tabla20[[#This Row],[TIPO]]="Temporales",_xlfn.XLOOKUP(Tabla20[[#This Row],[NOMBRE Y APELLIDO]],TBLFECHAS[NOMBRE Y APELLIDO],TBLFECHAS[HASTA]),"")</f>
        <v/>
      </c>
      <c r="M1002" s="58">
        <v>20000</v>
      </c>
      <c r="N1002" s="62">
        <v>0</v>
      </c>
      <c r="O1002" s="59">
        <v>608</v>
      </c>
      <c r="P1002" s="59">
        <v>574</v>
      </c>
      <c r="Q1002" s="59">
        <f>Tabla20[[#This Row],[sbruto]]-SUM(Tabla20[[#This Row],[ISR]:[AFP]])-Tabla20[[#This Row],[sneto]]</f>
        <v>9799.93</v>
      </c>
      <c r="R1002" s="59">
        <v>9018.07</v>
      </c>
      <c r="S1002" s="45" t="str">
        <f>_xlfn.XLOOKUP(Tabla20[[#This Row],[cedula]],TMODELO[Numero Documento],TMODELO[gen])</f>
        <v>F</v>
      </c>
      <c r="T1002" s="49" t="str">
        <f>_xlfn.XLOOKUP(Tabla20[[#This Row],[cedula]],TMODELO[Numero Documento],TMODELO[Lugar Funciones Codigo])</f>
        <v>01.83.05.00.03</v>
      </c>
    </row>
    <row r="1003" spans="1:20">
      <c r="A1003" s="57" t="s">
        <v>3113</v>
      </c>
      <c r="B1003" s="57" t="s">
        <v>3145</v>
      </c>
      <c r="C1003" s="57" t="s">
        <v>3169</v>
      </c>
      <c r="D1003" s="57" t="s">
        <v>2795</v>
      </c>
      <c r="E1003" s="57" t="str">
        <f>_xlfn.XLOOKUP(Tabla20[[#This Row],[cedula]],TMODELO[Numero Documento],TMODELO[Empleado])</f>
        <v>YANELA SANCHEZ LANTIGUA</v>
      </c>
      <c r="F1003" s="57" t="s">
        <v>8</v>
      </c>
      <c r="G1003" s="57" t="str">
        <f>_xlfn.XLOOKUP(Tabla20[[#This Row],[cedula]],TMODELO[Numero Documento],TMODELO[Lugar Funciones])</f>
        <v>CENTRO NACIONAL DE ARTESANIA</v>
      </c>
      <c r="H1003" s="57" t="str">
        <f>_xlfn.XLOOKUP(Tabla20[[#This Row],[cedula]],TCARRERA[CEDULA],TCARRERA[CATEGORIA DEL SERVIDOR],"")</f>
        <v/>
      </c>
      <c r="I1003" s="65"/>
      <c r="J1003" s="41" t="str">
        <f>IF(Tabla20[[#This Row],[CARRERA]]&lt;&gt;"",Tabla20[[#This Row],[CARRERA]],IF(Tabla20[[#This Row],[Columna1]]&lt;&gt;"",Tabla20[[#This Row],[Columna1]],""))</f>
        <v/>
      </c>
      <c r="K1003" s="55" t="str">
        <f>IF(Tabla20[[#This Row],[TIPO]]="Temporales",_xlfn.XLOOKUP(Tabla20[[#This Row],[NOMBRE Y APELLIDO]],TBLFECHAS[NOMBRE Y APELLIDO],TBLFECHAS[DESDE]),"")</f>
        <v/>
      </c>
      <c r="L1003" s="55" t="str">
        <f>IF(Tabla20[[#This Row],[TIPO]]="Temporales",_xlfn.XLOOKUP(Tabla20[[#This Row],[NOMBRE Y APELLIDO]],TBLFECHAS[NOMBRE Y APELLIDO],TBLFECHAS[HASTA]),"")</f>
        <v/>
      </c>
      <c r="M1003" s="58">
        <v>17000</v>
      </c>
      <c r="N1003" s="63">
        <v>0</v>
      </c>
      <c r="O1003" s="59">
        <v>516.79999999999995</v>
      </c>
      <c r="P1003" s="59">
        <v>487.9</v>
      </c>
      <c r="Q1003" s="59">
        <f>Tabla20[[#This Row],[sbruto]]-SUM(Tabla20[[#This Row],[ISR]:[AFP]])-Tabla20[[#This Row],[sneto]]</f>
        <v>25</v>
      </c>
      <c r="R1003" s="59">
        <v>15970.3</v>
      </c>
      <c r="S1003" s="48" t="str">
        <f>_xlfn.XLOOKUP(Tabla20[[#This Row],[cedula]],TMODELO[Numero Documento],TMODELO[gen])</f>
        <v>F</v>
      </c>
      <c r="T1003" s="49" t="str">
        <f>_xlfn.XLOOKUP(Tabla20[[#This Row],[cedula]],TMODELO[Numero Documento],TMODELO[Lugar Funciones Codigo])</f>
        <v>01.83.05.00.03</v>
      </c>
    </row>
    <row r="1004" spans="1:20">
      <c r="A1004" s="57" t="s">
        <v>3113</v>
      </c>
      <c r="B1004" s="57" t="s">
        <v>3145</v>
      </c>
      <c r="C1004" s="57" t="s">
        <v>3169</v>
      </c>
      <c r="D1004" s="57" t="s">
        <v>1593</v>
      </c>
      <c r="E1004" s="57" t="str">
        <f>_xlfn.XLOOKUP(Tabla20[[#This Row],[cedula]],TMODELO[Numero Documento],TMODELO[Empleado])</f>
        <v>JULIO MARCELINO ACEVEDO PEREZ</v>
      </c>
      <c r="F1004" s="57" t="s">
        <v>27</v>
      </c>
      <c r="G1004" s="57" t="str">
        <f>_xlfn.XLOOKUP(Tabla20[[#This Row],[cedula]],TMODELO[Numero Documento],TMODELO[Lugar Funciones])</f>
        <v>CENTRO NACIONAL DE ARTESANIA</v>
      </c>
      <c r="H1004" s="57" t="str">
        <f>_xlfn.XLOOKUP(Tabla20[[#This Row],[cedula]],TCARRERA[CEDULA],TCARRERA[CATEGORIA DEL SERVIDOR],"")</f>
        <v>CARRERA ADMINISTRATIVA</v>
      </c>
      <c r="I1004" s="65"/>
      <c r="J1004" s="41" t="str">
        <f>IF(Tabla20[[#This Row],[CARRERA]]&lt;&gt;"",Tabla20[[#This Row],[CARRERA]],IF(Tabla20[[#This Row],[Columna1]]&lt;&gt;"",Tabla20[[#This Row],[Columna1]],""))</f>
        <v>CARRERA ADMINISTRATIVA</v>
      </c>
      <c r="K1004" s="55" t="str">
        <f>IF(Tabla20[[#This Row],[TIPO]]="Temporales",_xlfn.XLOOKUP(Tabla20[[#This Row],[NOMBRE Y APELLIDO]],TBLFECHAS[NOMBRE Y APELLIDO],TBLFECHAS[DESDE]),"")</f>
        <v/>
      </c>
      <c r="L1004" s="55" t="str">
        <f>IF(Tabla20[[#This Row],[TIPO]]="Temporales",_xlfn.XLOOKUP(Tabla20[[#This Row],[NOMBRE Y APELLIDO]],TBLFECHAS[NOMBRE Y APELLIDO],TBLFECHAS[HASTA]),"")</f>
        <v/>
      </c>
      <c r="M1004" s="58">
        <v>15000</v>
      </c>
      <c r="N1004" s="59">
        <v>0</v>
      </c>
      <c r="O1004" s="59">
        <v>456</v>
      </c>
      <c r="P1004" s="59">
        <v>430.5</v>
      </c>
      <c r="Q1004" s="59">
        <f>Tabla20[[#This Row],[sbruto]]-SUM(Tabla20[[#This Row],[ISR]:[AFP]])-Tabla20[[#This Row],[sneto]]</f>
        <v>871</v>
      </c>
      <c r="R1004" s="59">
        <v>13242.5</v>
      </c>
      <c r="S1004" s="48" t="str">
        <f>_xlfn.XLOOKUP(Tabla20[[#This Row],[cedula]],TMODELO[Numero Documento],TMODELO[gen])</f>
        <v>M</v>
      </c>
      <c r="T1004" s="49" t="str">
        <f>_xlfn.XLOOKUP(Tabla20[[#This Row],[cedula]],TMODELO[Numero Documento],TMODELO[Lugar Funciones Codigo])</f>
        <v>01.83.05.00.03</v>
      </c>
    </row>
    <row r="1005" spans="1:20">
      <c r="A1005" s="57" t="s">
        <v>3113</v>
      </c>
      <c r="B1005" s="57" t="s">
        <v>3145</v>
      </c>
      <c r="C1005" s="57" t="s">
        <v>3169</v>
      </c>
      <c r="D1005" s="57" t="s">
        <v>2788</v>
      </c>
      <c r="E1005" s="57" t="str">
        <f>_xlfn.XLOOKUP(Tabla20[[#This Row],[cedula]],TMODELO[Numero Documento],TMODELO[Empleado])</f>
        <v>JOSE ANGEL BIDO SANCHEZ</v>
      </c>
      <c r="F1005" s="57" t="s">
        <v>130</v>
      </c>
      <c r="G1005" s="57" t="str">
        <f>_xlfn.XLOOKUP(Tabla20[[#This Row],[cedula]],TMODELO[Numero Documento],TMODELO[Lugar Funciones])</f>
        <v>CENTRO NACIONAL DE ARTESANIA</v>
      </c>
      <c r="H1005" s="57" t="str">
        <f>_xlfn.XLOOKUP(Tabla20[[#This Row],[cedula]],TCARRERA[CEDULA],TCARRERA[CATEGORIA DEL SERVIDOR],"")</f>
        <v/>
      </c>
      <c r="I1005" s="65"/>
      <c r="J1005" s="41" t="str">
        <f>IF(Tabla20[[#This Row],[CARRERA]]&lt;&gt;"",Tabla20[[#This Row],[CARRERA]],IF(Tabla20[[#This Row],[Columna1]]&lt;&gt;"",Tabla20[[#This Row],[Columna1]],""))</f>
        <v/>
      </c>
      <c r="K1005" s="55" t="str">
        <f>IF(Tabla20[[#This Row],[TIPO]]="Temporales",_xlfn.XLOOKUP(Tabla20[[#This Row],[NOMBRE Y APELLIDO]],TBLFECHAS[NOMBRE Y APELLIDO],TBLFECHAS[DESDE]),"")</f>
        <v/>
      </c>
      <c r="L1005" s="55" t="str">
        <f>IF(Tabla20[[#This Row],[TIPO]]="Temporales",_xlfn.XLOOKUP(Tabla20[[#This Row],[NOMBRE Y APELLIDO]],TBLFECHAS[NOMBRE Y APELLIDO],TBLFECHAS[HASTA]),"")</f>
        <v/>
      </c>
      <c r="M1005" s="58">
        <v>15000</v>
      </c>
      <c r="N1005" s="62">
        <v>0</v>
      </c>
      <c r="O1005" s="59">
        <v>456</v>
      </c>
      <c r="P1005" s="59">
        <v>430.5</v>
      </c>
      <c r="Q1005" s="59">
        <f>Tabla20[[#This Row],[sbruto]]-SUM(Tabla20[[#This Row],[ISR]:[AFP]])-Tabla20[[#This Row],[sneto]]</f>
        <v>25</v>
      </c>
      <c r="R1005" s="59">
        <v>14088.5</v>
      </c>
      <c r="S1005" s="45" t="str">
        <f>_xlfn.XLOOKUP(Tabla20[[#This Row],[cedula]],TMODELO[Numero Documento],TMODELO[gen])</f>
        <v>F</v>
      </c>
      <c r="T1005" s="49" t="str">
        <f>_xlfn.XLOOKUP(Tabla20[[#This Row],[cedula]],TMODELO[Numero Documento],TMODELO[Lugar Funciones Codigo])</f>
        <v>01.83.05.00.03</v>
      </c>
    </row>
    <row r="1006" spans="1:20">
      <c r="A1006" s="57" t="s">
        <v>3113</v>
      </c>
      <c r="B1006" s="57" t="s">
        <v>3145</v>
      </c>
      <c r="C1006" s="57" t="s">
        <v>3169</v>
      </c>
      <c r="D1006" s="57" t="s">
        <v>1589</v>
      </c>
      <c r="E1006" s="57" t="str">
        <f>_xlfn.XLOOKUP(Tabla20[[#This Row],[cedula]],TMODELO[Numero Documento],TMODELO[Empleado])</f>
        <v>DAISY DE JESUS ALVAREZ LEGER</v>
      </c>
      <c r="F1006" s="57" t="s">
        <v>117</v>
      </c>
      <c r="G1006" s="57" t="str">
        <f>_xlfn.XLOOKUP(Tabla20[[#This Row],[cedula]],TMODELO[Numero Documento],TMODELO[Lugar Funciones])</f>
        <v>CENTRO NACIONAL DE ARTESANIA</v>
      </c>
      <c r="H1006" s="57" t="str">
        <f>_xlfn.XLOOKUP(Tabla20[[#This Row],[cedula]],TCARRERA[CEDULA],TCARRERA[CATEGORIA DEL SERVIDOR],"")</f>
        <v>CARRERA ADMINISTRATIVA</v>
      </c>
      <c r="I1006" s="65"/>
      <c r="J1006" s="41" t="str">
        <f>IF(Tabla20[[#This Row],[CARRERA]]&lt;&gt;"",Tabla20[[#This Row],[CARRERA]],IF(Tabla20[[#This Row],[Columna1]]&lt;&gt;"",Tabla20[[#This Row],[Columna1]],""))</f>
        <v>CARRERA ADMINISTRATIVA</v>
      </c>
      <c r="K1006" s="55" t="str">
        <f>IF(Tabla20[[#This Row],[TIPO]]="Temporales",_xlfn.XLOOKUP(Tabla20[[#This Row],[NOMBRE Y APELLIDO]],TBLFECHAS[NOMBRE Y APELLIDO],TBLFECHAS[DESDE]),"")</f>
        <v/>
      </c>
      <c r="L1006" s="55" t="str">
        <f>IF(Tabla20[[#This Row],[TIPO]]="Temporales",_xlfn.XLOOKUP(Tabla20[[#This Row],[NOMBRE Y APELLIDO]],TBLFECHAS[NOMBRE Y APELLIDO],TBLFECHAS[HASTA]),"")</f>
        <v/>
      </c>
      <c r="M1006" s="58">
        <v>11000</v>
      </c>
      <c r="N1006" s="63">
        <v>0</v>
      </c>
      <c r="O1006" s="59">
        <v>334.4</v>
      </c>
      <c r="P1006" s="59">
        <v>315.7</v>
      </c>
      <c r="Q1006" s="59">
        <f>Tabla20[[#This Row],[sbruto]]-SUM(Tabla20[[#This Row],[ISR]:[AFP]])-Tabla20[[#This Row],[sneto]]</f>
        <v>4182.3799999999992</v>
      </c>
      <c r="R1006" s="59">
        <v>6167.52</v>
      </c>
      <c r="S1006" s="49" t="str">
        <f>_xlfn.XLOOKUP(Tabla20[[#This Row],[cedula]],TMODELO[Numero Documento],TMODELO[gen])</f>
        <v>F</v>
      </c>
      <c r="T1006" s="49" t="str">
        <f>_xlfn.XLOOKUP(Tabla20[[#This Row],[cedula]],TMODELO[Numero Documento],TMODELO[Lugar Funciones Codigo])</f>
        <v>01.83.05.00.03</v>
      </c>
    </row>
    <row r="1007" spans="1:20">
      <c r="A1007" s="57" t="s">
        <v>3113</v>
      </c>
      <c r="B1007" s="57" t="s">
        <v>3145</v>
      </c>
      <c r="C1007" s="57" t="s">
        <v>3169</v>
      </c>
      <c r="D1007" s="57" t="s">
        <v>1594</v>
      </c>
      <c r="E1007" s="57" t="str">
        <f>_xlfn.XLOOKUP(Tabla20[[#This Row],[cedula]],TMODELO[Numero Documento],TMODELO[Empleado])</f>
        <v>MINERVA REYNOSO MEJIA</v>
      </c>
      <c r="F1007" s="57" t="s">
        <v>129</v>
      </c>
      <c r="G1007" s="57" t="str">
        <f>_xlfn.XLOOKUP(Tabla20[[#This Row],[cedula]],TMODELO[Numero Documento],TMODELO[Lugar Funciones])</f>
        <v>CENTRO NACIONAL DE ARTESANIA</v>
      </c>
      <c r="H1007" s="57" t="str">
        <f>_xlfn.XLOOKUP(Tabla20[[#This Row],[cedula]],TCARRERA[CEDULA],TCARRERA[CATEGORIA DEL SERVIDOR],"")</f>
        <v>CARRERA ADMINISTRATIVA</v>
      </c>
      <c r="I1007" s="65"/>
      <c r="J1007" s="41" t="str">
        <f>IF(Tabla20[[#This Row],[CARRERA]]&lt;&gt;"",Tabla20[[#This Row],[CARRERA]],IF(Tabla20[[#This Row],[Columna1]]&lt;&gt;"",Tabla20[[#This Row],[Columna1]],""))</f>
        <v>CARRERA ADMINISTRATIVA</v>
      </c>
      <c r="K1007" s="55" t="str">
        <f>IF(Tabla20[[#This Row],[TIPO]]="Temporales",_xlfn.XLOOKUP(Tabla20[[#This Row],[NOMBRE Y APELLIDO]],TBLFECHAS[NOMBRE Y APELLIDO],TBLFECHAS[DESDE]),"")</f>
        <v/>
      </c>
      <c r="L1007" s="55" t="str">
        <f>IF(Tabla20[[#This Row],[TIPO]]="Temporales",_xlfn.XLOOKUP(Tabla20[[#This Row],[NOMBRE Y APELLIDO]],TBLFECHAS[NOMBRE Y APELLIDO],TBLFECHAS[HASTA]),"")</f>
        <v/>
      </c>
      <c r="M1007" s="58">
        <v>11000</v>
      </c>
      <c r="N1007" s="61">
        <v>0</v>
      </c>
      <c r="O1007" s="59">
        <v>334.4</v>
      </c>
      <c r="P1007" s="59">
        <v>315.7</v>
      </c>
      <c r="Q1007" s="59">
        <f>Tabla20[[#This Row],[sbruto]]-SUM(Tabla20[[#This Row],[ISR]:[AFP]])-Tabla20[[#This Row],[sneto]]</f>
        <v>3282.62</v>
      </c>
      <c r="R1007" s="59">
        <v>7067.28</v>
      </c>
      <c r="S1007" s="45" t="str">
        <f>_xlfn.XLOOKUP(Tabla20[[#This Row],[cedula]],TMODELO[Numero Documento],TMODELO[gen])</f>
        <v>F</v>
      </c>
      <c r="T1007" s="49" t="str">
        <f>_xlfn.XLOOKUP(Tabla20[[#This Row],[cedula]],TMODELO[Numero Documento],TMODELO[Lugar Funciones Codigo])</f>
        <v>01.83.05.00.03</v>
      </c>
    </row>
    <row r="1008" spans="1:20">
      <c r="A1008" s="57" t="s">
        <v>3113</v>
      </c>
      <c r="B1008" s="57" t="s">
        <v>3145</v>
      </c>
      <c r="C1008" s="57" t="s">
        <v>3169</v>
      </c>
      <c r="D1008" s="57" t="s">
        <v>1590</v>
      </c>
      <c r="E1008" s="57" t="str">
        <f>_xlfn.XLOOKUP(Tabla20[[#This Row],[cedula]],TMODELO[Numero Documento],TMODELO[Empleado])</f>
        <v>DULCE MILAGRO MONTOLI</v>
      </c>
      <c r="F1008" s="57" t="s">
        <v>119</v>
      </c>
      <c r="G1008" s="57" t="str">
        <f>_xlfn.XLOOKUP(Tabla20[[#This Row],[cedula]],TMODELO[Numero Documento],TMODELO[Lugar Funciones])</f>
        <v>CENTRO NACIONAL DE ARTESANIA</v>
      </c>
      <c r="H1008" s="57" t="str">
        <f>_xlfn.XLOOKUP(Tabla20[[#This Row],[cedula]],TCARRERA[CEDULA],TCARRERA[CATEGORIA DEL SERVIDOR],"")</f>
        <v>CARRERA ADMINISTRATIVA</v>
      </c>
      <c r="I1008" s="65"/>
      <c r="J1008" s="41" t="str">
        <f>IF(Tabla20[[#This Row],[CARRERA]]&lt;&gt;"",Tabla20[[#This Row],[CARRERA]],IF(Tabla20[[#This Row],[Columna1]]&lt;&gt;"",Tabla20[[#This Row],[Columna1]],""))</f>
        <v>CARRERA ADMINISTRATIVA</v>
      </c>
      <c r="K1008" s="55" t="str">
        <f>IF(Tabla20[[#This Row],[TIPO]]="Temporales",_xlfn.XLOOKUP(Tabla20[[#This Row],[NOMBRE Y APELLIDO]],TBLFECHAS[NOMBRE Y APELLIDO],TBLFECHAS[DESDE]),"")</f>
        <v/>
      </c>
      <c r="L1008" s="55" t="str">
        <f>IF(Tabla20[[#This Row],[TIPO]]="Temporales",_xlfn.XLOOKUP(Tabla20[[#This Row],[NOMBRE Y APELLIDO]],TBLFECHAS[NOMBRE Y APELLIDO],TBLFECHAS[HASTA]),"")</f>
        <v/>
      </c>
      <c r="M1008" s="58">
        <v>10000</v>
      </c>
      <c r="N1008" s="60">
        <v>0</v>
      </c>
      <c r="O1008" s="59">
        <v>304</v>
      </c>
      <c r="P1008" s="59">
        <v>287</v>
      </c>
      <c r="Q1008" s="59">
        <f>Tabla20[[#This Row],[sbruto]]-SUM(Tabla20[[#This Row],[ISR]:[AFP]])-Tabla20[[#This Row],[sneto]]</f>
        <v>375</v>
      </c>
      <c r="R1008" s="59">
        <v>9034</v>
      </c>
      <c r="S1008" s="45" t="str">
        <f>_xlfn.XLOOKUP(Tabla20[[#This Row],[cedula]],TMODELO[Numero Documento],TMODELO[gen])</f>
        <v>F</v>
      </c>
      <c r="T1008" s="49" t="str">
        <f>_xlfn.XLOOKUP(Tabla20[[#This Row],[cedula]],TMODELO[Numero Documento],TMODELO[Lugar Funciones Codigo])</f>
        <v>01.83.05.00.03</v>
      </c>
    </row>
    <row r="1009" spans="1:20">
      <c r="A1009" s="57" t="s">
        <v>3113</v>
      </c>
      <c r="B1009" s="57" t="s">
        <v>3145</v>
      </c>
      <c r="C1009" s="57" t="s">
        <v>3155</v>
      </c>
      <c r="D1009" s="57" t="s">
        <v>2118</v>
      </c>
      <c r="E1009" s="57" t="str">
        <f>_xlfn.XLOOKUP(Tabla20[[#This Row],[cedula]],TMODELO[Numero Documento],TMODELO[Empleado])</f>
        <v>FERNANDO ANTONIO CRUZ</v>
      </c>
      <c r="F1009" s="57" t="s">
        <v>936</v>
      </c>
      <c r="G1009" s="57" t="str">
        <f>_xlfn.XLOOKUP(Tabla20[[#This Row],[cedula]],TMODELO[Numero Documento],TMODELO[Lugar Funciones])</f>
        <v>VICEMINISTERIO PARA LA DESCENTRALIZACION Y COORDINACION TERRITORIAL</v>
      </c>
      <c r="H1009" s="57" t="str">
        <f>_xlfn.XLOOKUP(Tabla20[[#This Row],[cedula]],TCARRERA[CEDULA],TCARRERA[CATEGORIA DEL SERVIDOR],"")</f>
        <v/>
      </c>
      <c r="I1009" s="65"/>
      <c r="J1009" s="41" t="str">
        <f>IF(Tabla20[[#This Row],[CARRERA]]&lt;&gt;"",Tabla20[[#This Row],[CARRERA]],IF(Tabla20[[#This Row],[Columna1]]&lt;&gt;"",Tabla20[[#This Row],[Columna1]],""))</f>
        <v/>
      </c>
      <c r="K1009" s="55" t="str">
        <f>IF(Tabla20[[#This Row],[TIPO]]="Temporales",_xlfn.XLOOKUP(Tabla20[[#This Row],[NOMBRE Y APELLIDO]],TBLFECHAS[NOMBRE Y APELLIDO],TBLFECHAS[DESDE]),"")</f>
        <v/>
      </c>
      <c r="L1009" s="55" t="str">
        <f>IF(Tabla20[[#This Row],[TIPO]]="Temporales",_xlfn.XLOOKUP(Tabla20[[#This Row],[NOMBRE Y APELLIDO]],TBLFECHAS[NOMBRE Y APELLIDO],TBLFECHAS[HASTA]),"")</f>
        <v/>
      </c>
      <c r="M1009" s="58">
        <v>220000</v>
      </c>
      <c r="N1009" s="63">
        <v>0</v>
      </c>
      <c r="O1009" s="59">
        <v>4943.8</v>
      </c>
      <c r="P1009" s="59">
        <v>6314</v>
      </c>
      <c r="Q1009" s="59">
        <f>Tabla20[[#This Row],[sbruto]]-SUM(Tabla20[[#This Row],[ISR]:[AFP]])-Tabla20[[#This Row],[sneto]]</f>
        <v>25</v>
      </c>
      <c r="R1009" s="59">
        <v>208717.2</v>
      </c>
      <c r="S1009" s="45" t="str">
        <f>_xlfn.XLOOKUP(Tabla20[[#This Row],[cedula]],TMODELO[Numero Documento],TMODELO[gen])</f>
        <v>M</v>
      </c>
      <c r="T1009" s="49" t="str">
        <f>_xlfn.XLOOKUP(Tabla20[[#This Row],[cedula]],TMODELO[Numero Documento],TMODELO[Lugar Funciones Codigo])</f>
        <v>01.83.06</v>
      </c>
    </row>
    <row r="1010" spans="1:20">
      <c r="A1010" s="57" t="s">
        <v>3113</v>
      </c>
      <c r="B1010" s="57" t="s">
        <v>3145</v>
      </c>
      <c r="C1010" s="57" t="s">
        <v>3155</v>
      </c>
      <c r="D1010" s="57" t="s">
        <v>2108</v>
      </c>
      <c r="E1010" s="57" t="str">
        <f>_xlfn.XLOOKUP(Tabla20[[#This Row],[cedula]],TMODELO[Numero Documento],TMODELO[Empleado])</f>
        <v>ELETICIA MARIA REYNOSO GUILLEN</v>
      </c>
      <c r="F1010" s="57" t="s">
        <v>395</v>
      </c>
      <c r="G1010" s="57" t="str">
        <f>_xlfn.XLOOKUP(Tabla20[[#This Row],[cedula]],TMODELO[Numero Documento],TMODELO[Lugar Funciones])</f>
        <v>VICEMINISTERIO PARA LA DESCENTRALIZACION Y COORDINACION TERRITORIAL</v>
      </c>
      <c r="H1010" s="57" t="str">
        <f>_xlfn.XLOOKUP(Tabla20[[#This Row],[cedula]],TCARRERA[CEDULA],TCARRERA[CATEGORIA DEL SERVIDOR],"")</f>
        <v/>
      </c>
      <c r="I1010" s="65"/>
      <c r="J1010" s="41" t="str">
        <f>IF(Tabla20[[#This Row],[CARRERA]]&lt;&gt;"",Tabla20[[#This Row],[CARRERA]],IF(Tabla20[[#This Row],[Columna1]]&lt;&gt;"",Tabla20[[#This Row],[Columna1]],""))</f>
        <v/>
      </c>
      <c r="K1010" s="55" t="str">
        <f>IF(Tabla20[[#This Row],[TIPO]]="Temporales",_xlfn.XLOOKUP(Tabla20[[#This Row],[NOMBRE Y APELLIDO]],TBLFECHAS[NOMBRE Y APELLIDO],TBLFECHAS[DESDE]),"")</f>
        <v/>
      </c>
      <c r="L1010" s="55" t="str">
        <f>IF(Tabla20[[#This Row],[TIPO]]="Temporales",_xlfn.XLOOKUP(Tabla20[[#This Row],[NOMBRE Y APELLIDO]],TBLFECHAS[NOMBRE Y APELLIDO],TBLFECHAS[HASTA]),"")</f>
        <v/>
      </c>
      <c r="M1010" s="58">
        <v>35000</v>
      </c>
      <c r="N1010" s="63">
        <v>2559.67</v>
      </c>
      <c r="O1010" s="59">
        <v>1064</v>
      </c>
      <c r="P1010" s="59">
        <v>1004.5</v>
      </c>
      <c r="Q1010" s="59">
        <f>Tabla20[[#This Row],[sbruto]]-SUM(Tabla20[[#This Row],[ISR]:[AFP]])-Tabla20[[#This Row],[sneto]]</f>
        <v>25</v>
      </c>
      <c r="R1010" s="59">
        <v>30346.83</v>
      </c>
      <c r="S1010" s="45" t="str">
        <f>_xlfn.XLOOKUP(Tabla20[[#This Row],[cedula]],TMODELO[Numero Documento],TMODELO[gen])</f>
        <v>F</v>
      </c>
      <c r="T1010" s="49" t="str">
        <f>_xlfn.XLOOKUP(Tabla20[[#This Row],[cedula]],TMODELO[Numero Documento],TMODELO[Lugar Funciones Codigo])</f>
        <v>01.83.06</v>
      </c>
    </row>
    <row r="1011" spans="1:20">
      <c r="A1011" s="57" t="s">
        <v>3113</v>
      </c>
      <c r="B1011" s="57" t="s">
        <v>3145</v>
      </c>
      <c r="C1011" s="57" t="s">
        <v>3155</v>
      </c>
      <c r="D1011" s="57" t="s">
        <v>2281</v>
      </c>
      <c r="E1011" s="57" t="str">
        <f>_xlfn.XLOOKUP(Tabla20[[#This Row],[cedula]],TMODELO[Numero Documento],TMODELO[Empleado])</f>
        <v>RUDDY EVANGELISTA PEGUERO BEATO</v>
      </c>
      <c r="F1011" s="57" t="s">
        <v>395</v>
      </c>
      <c r="G1011" s="57" t="str">
        <f>_xlfn.XLOOKUP(Tabla20[[#This Row],[cedula]],TMODELO[Numero Documento],TMODELO[Lugar Funciones])</f>
        <v>VICEMINISTERIO PARA LA DESCENTRALIZACION Y COORDINACION TERRITORIAL</v>
      </c>
      <c r="H1011" s="57" t="str">
        <f>_xlfn.XLOOKUP(Tabla20[[#This Row],[cedula]],TCARRERA[CEDULA],TCARRERA[CATEGORIA DEL SERVIDOR],"")</f>
        <v/>
      </c>
      <c r="I1011" s="65"/>
      <c r="J1011" s="41" t="str">
        <f>IF(Tabla20[[#This Row],[CARRERA]]&lt;&gt;"",Tabla20[[#This Row],[CARRERA]],IF(Tabla20[[#This Row],[Columna1]]&lt;&gt;"",Tabla20[[#This Row],[Columna1]],""))</f>
        <v/>
      </c>
      <c r="K1011" s="55" t="str">
        <f>IF(Tabla20[[#This Row],[TIPO]]="Temporales",_xlfn.XLOOKUP(Tabla20[[#This Row],[NOMBRE Y APELLIDO]],TBLFECHAS[NOMBRE Y APELLIDO],TBLFECHAS[DESDE]),"")</f>
        <v/>
      </c>
      <c r="L1011" s="55" t="str">
        <f>IF(Tabla20[[#This Row],[TIPO]]="Temporales",_xlfn.XLOOKUP(Tabla20[[#This Row],[NOMBRE Y APELLIDO]],TBLFECHAS[NOMBRE Y APELLIDO],TBLFECHAS[HASTA]),"")</f>
        <v/>
      </c>
      <c r="M1011" s="58">
        <v>35000</v>
      </c>
      <c r="N1011" s="63">
        <v>0</v>
      </c>
      <c r="O1011" s="59">
        <v>1064</v>
      </c>
      <c r="P1011" s="59">
        <v>1004.5</v>
      </c>
      <c r="Q1011" s="59">
        <f>Tabla20[[#This Row],[sbruto]]-SUM(Tabla20[[#This Row],[ISR]:[AFP]])-Tabla20[[#This Row],[sneto]]</f>
        <v>25</v>
      </c>
      <c r="R1011" s="59">
        <v>32906.5</v>
      </c>
      <c r="S1011" s="45" t="str">
        <f>_xlfn.XLOOKUP(Tabla20[[#This Row],[cedula]],TMODELO[Numero Documento],TMODELO[gen])</f>
        <v>M</v>
      </c>
      <c r="T1011" s="49" t="str">
        <f>_xlfn.XLOOKUP(Tabla20[[#This Row],[cedula]],TMODELO[Numero Documento],TMODELO[Lugar Funciones Codigo])</f>
        <v>01.83.06</v>
      </c>
    </row>
    <row r="1012" spans="1:20">
      <c r="A1012" s="57" t="s">
        <v>3113</v>
      </c>
      <c r="B1012" s="57" t="s">
        <v>3145</v>
      </c>
      <c r="C1012" s="57" t="s">
        <v>3155</v>
      </c>
      <c r="D1012" s="57" t="s">
        <v>2258</v>
      </c>
      <c r="E1012" s="57" t="str">
        <f>_xlfn.XLOOKUP(Tabla20[[#This Row],[cedula]],TMODELO[Numero Documento],TMODELO[Empleado])</f>
        <v>RAFAEL EMILIO UREA OLIVA</v>
      </c>
      <c r="F1012" s="57" t="s">
        <v>395</v>
      </c>
      <c r="G1012" s="57" t="str">
        <f>_xlfn.XLOOKUP(Tabla20[[#This Row],[cedula]],TMODELO[Numero Documento],TMODELO[Lugar Funciones])</f>
        <v>VICEMINISTERIO PARA LA DESCENTRALIZACION Y COORDINACION TERRITORIAL</v>
      </c>
      <c r="H1012" s="57" t="str">
        <f>_xlfn.XLOOKUP(Tabla20[[#This Row],[cedula]],TCARRERA[CEDULA],TCARRERA[CATEGORIA DEL SERVIDOR],"")</f>
        <v/>
      </c>
      <c r="I1012" s="65"/>
      <c r="J1012" s="41" t="str">
        <f>IF(Tabla20[[#This Row],[CARRERA]]&lt;&gt;"",Tabla20[[#This Row],[CARRERA]],IF(Tabla20[[#This Row],[Columna1]]&lt;&gt;"",Tabla20[[#This Row],[Columna1]],""))</f>
        <v/>
      </c>
      <c r="K1012" s="55" t="str">
        <f>IF(Tabla20[[#This Row],[TIPO]]="Temporales",_xlfn.XLOOKUP(Tabla20[[#This Row],[NOMBRE Y APELLIDO]],TBLFECHAS[NOMBRE Y APELLIDO],TBLFECHAS[DESDE]),"")</f>
        <v/>
      </c>
      <c r="L1012" s="55" t="str">
        <f>IF(Tabla20[[#This Row],[TIPO]]="Temporales",_xlfn.XLOOKUP(Tabla20[[#This Row],[NOMBRE Y APELLIDO]],TBLFECHAS[NOMBRE Y APELLIDO],TBLFECHAS[HASTA]),"")</f>
        <v/>
      </c>
      <c r="M1012" s="58">
        <v>30000</v>
      </c>
      <c r="N1012" s="63">
        <v>0</v>
      </c>
      <c r="O1012" s="61">
        <v>912</v>
      </c>
      <c r="P1012" s="61">
        <v>861</v>
      </c>
      <c r="Q1012" s="61">
        <f>Tabla20[[#This Row],[sbruto]]-SUM(Tabla20[[#This Row],[ISR]:[AFP]])-Tabla20[[#This Row],[sneto]]</f>
        <v>25</v>
      </c>
      <c r="R1012" s="61">
        <v>28202</v>
      </c>
      <c r="S1012" s="45" t="str">
        <f>_xlfn.XLOOKUP(Tabla20[[#This Row],[cedula]],TMODELO[Numero Documento],TMODELO[gen])</f>
        <v>M</v>
      </c>
      <c r="T1012" s="49" t="str">
        <f>_xlfn.XLOOKUP(Tabla20[[#This Row],[cedula]],TMODELO[Numero Documento],TMODELO[Lugar Funciones Codigo])</f>
        <v>01.83.06</v>
      </c>
    </row>
    <row r="1013" spans="1:20">
      <c r="A1013" s="57" t="s">
        <v>3113</v>
      </c>
      <c r="B1013" s="57" t="s">
        <v>3145</v>
      </c>
      <c r="C1013" s="57" t="s">
        <v>3155</v>
      </c>
      <c r="D1013" s="57" t="s">
        <v>2121</v>
      </c>
      <c r="E1013" s="57" t="str">
        <f>_xlfn.XLOOKUP(Tabla20[[#This Row],[cedula]],TMODELO[Numero Documento],TMODELO[Empleado])</f>
        <v>FLORENTINO ALCANTARA NOVA</v>
      </c>
      <c r="F1013" s="57" t="s">
        <v>135</v>
      </c>
      <c r="G1013" s="57" t="str">
        <f>_xlfn.XLOOKUP(Tabla20[[#This Row],[cedula]],TMODELO[Numero Documento],TMODELO[Lugar Funciones])</f>
        <v>VICEMINISTERIO PARA LA DESCENTRALIZACION Y COORDINACION TERRITORIAL</v>
      </c>
      <c r="H1013" s="57" t="str">
        <f>_xlfn.XLOOKUP(Tabla20[[#This Row],[cedula]],TCARRERA[CEDULA],TCARRERA[CATEGORIA DEL SERVIDOR],"")</f>
        <v/>
      </c>
      <c r="I1013" s="65"/>
      <c r="J1013" s="41" t="str">
        <f>IF(Tabla20[[#This Row],[CARRERA]]&lt;&gt;"",Tabla20[[#This Row],[CARRERA]],IF(Tabla20[[#This Row],[Columna1]]&lt;&gt;"",Tabla20[[#This Row],[Columna1]],""))</f>
        <v/>
      </c>
      <c r="K1013" s="55" t="str">
        <f>IF(Tabla20[[#This Row],[TIPO]]="Temporales",_xlfn.XLOOKUP(Tabla20[[#This Row],[NOMBRE Y APELLIDO]],TBLFECHAS[NOMBRE Y APELLIDO],TBLFECHAS[DESDE]),"")</f>
        <v/>
      </c>
      <c r="L1013" s="55" t="str">
        <f>IF(Tabla20[[#This Row],[TIPO]]="Temporales",_xlfn.XLOOKUP(Tabla20[[#This Row],[NOMBRE Y APELLIDO]],TBLFECHAS[NOMBRE Y APELLIDO],TBLFECHAS[HASTA]),"")</f>
        <v/>
      </c>
      <c r="M1013" s="58">
        <v>30000</v>
      </c>
      <c r="N1013" s="63">
        <v>0</v>
      </c>
      <c r="O1013" s="61">
        <v>912</v>
      </c>
      <c r="P1013" s="61">
        <v>861</v>
      </c>
      <c r="Q1013" s="61">
        <f>Tabla20[[#This Row],[sbruto]]-SUM(Tabla20[[#This Row],[ISR]:[AFP]])-Tabla20[[#This Row],[sneto]]</f>
        <v>25</v>
      </c>
      <c r="R1013" s="61">
        <v>28202</v>
      </c>
      <c r="S1013" s="45" t="str">
        <f>_xlfn.XLOOKUP(Tabla20[[#This Row],[cedula]],TMODELO[Numero Documento],TMODELO[gen])</f>
        <v>M</v>
      </c>
      <c r="T1013" s="49" t="str">
        <f>_xlfn.XLOOKUP(Tabla20[[#This Row],[cedula]],TMODELO[Numero Documento],TMODELO[Lugar Funciones Codigo])</f>
        <v>01.83.06</v>
      </c>
    </row>
    <row r="1014" spans="1:20">
      <c r="A1014" s="57" t="s">
        <v>3113</v>
      </c>
      <c r="B1014" s="57" t="s">
        <v>3145</v>
      </c>
      <c r="C1014" s="57" t="s">
        <v>3155</v>
      </c>
      <c r="D1014" s="57" t="s">
        <v>2093</v>
      </c>
      <c r="E1014" s="57" t="str">
        <f>_xlfn.XLOOKUP(Tabla20[[#This Row],[cedula]],TMODELO[Numero Documento],TMODELO[Empleado])</f>
        <v>DANILO FRIAS FRIAS</v>
      </c>
      <c r="F1014" s="57" t="s">
        <v>15</v>
      </c>
      <c r="G1014" s="57" t="str">
        <f>_xlfn.XLOOKUP(Tabla20[[#This Row],[cedula]],TMODELO[Numero Documento],TMODELO[Lugar Funciones])</f>
        <v>VICEMINISTERIO PARA LA DESCENTRALIZACION Y COORDINACION TERRITORIAL</v>
      </c>
      <c r="H1014" s="57" t="str">
        <f>_xlfn.XLOOKUP(Tabla20[[#This Row],[cedula]],TCARRERA[CEDULA],TCARRERA[CATEGORIA DEL SERVIDOR],"")</f>
        <v/>
      </c>
      <c r="I1014" s="65"/>
      <c r="J1014" s="41" t="str">
        <f>IF(Tabla20[[#This Row],[CARRERA]]&lt;&gt;"",Tabla20[[#This Row],[CARRERA]],IF(Tabla20[[#This Row],[Columna1]]&lt;&gt;"",Tabla20[[#This Row],[Columna1]],""))</f>
        <v/>
      </c>
      <c r="K1014" s="55" t="str">
        <f>IF(Tabla20[[#This Row],[TIPO]]="Temporales",_xlfn.XLOOKUP(Tabla20[[#This Row],[NOMBRE Y APELLIDO]],TBLFECHAS[NOMBRE Y APELLIDO],TBLFECHAS[DESDE]),"")</f>
        <v/>
      </c>
      <c r="L1014" s="55" t="str">
        <f>IF(Tabla20[[#This Row],[TIPO]]="Temporales",_xlfn.XLOOKUP(Tabla20[[#This Row],[NOMBRE Y APELLIDO]],TBLFECHAS[NOMBRE Y APELLIDO],TBLFECHAS[HASTA]),"")</f>
        <v/>
      </c>
      <c r="M1014" s="58">
        <v>25000</v>
      </c>
      <c r="N1014" s="59">
        <v>0</v>
      </c>
      <c r="O1014" s="61">
        <v>760</v>
      </c>
      <c r="P1014" s="61">
        <v>717.5</v>
      </c>
      <c r="Q1014" s="61">
        <f>Tabla20[[#This Row],[sbruto]]-SUM(Tabla20[[#This Row],[ISR]:[AFP]])-Tabla20[[#This Row],[sneto]]</f>
        <v>25</v>
      </c>
      <c r="R1014" s="61">
        <v>23497.5</v>
      </c>
      <c r="S1014" s="45" t="str">
        <f>_xlfn.XLOOKUP(Tabla20[[#This Row],[cedula]],TMODELO[Numero Documento],TMODELO[gen])</f>
        <v>M</v>
      </c>
      <c r="T1014" s="49" t="str">
        <f>_xlfn.XLOOKUP(Tabla20[[#This Row],[cedula]],TMODELO[Numero Documento],TMODELO[Lugar Funciones Codigo])</f>
        <v>01.83.06</v>
      </c>
    </row>
    <row r="1015" spans="1:20">
      <c r="A1015" s="57" t="s">
        <v>3113</v>
      </c>
      <c r="B1015" s="57" t="s">
        <v>3145</v>
      </c>
      <c r="C1015" s="57" t="s">
        <v>3155</v>
      </c>
      <c r="D1015" s="57" t="s">
        <v>2148</v>
      </c>
      <c r="E1015" s="57" t="str">
        <f>_xlfn.XLOOKUP(Tabla20[[#This Row],[cedula]],TMODELO[Numero Documento],TMODELO[Empleado])</f>
        <v>HENYA BRAYDA TEJEDA MONTAS</v>
      </c>
      <c r="F1015" s="57" t="s">
        <v>60</v>
      </c>
      <c r="G1015" s="57" t="str">
        <f>_xlfn.XLOOKUP(Tabla20[[#This Row],[cedula]],TMODELO[Numero Documento],TMODELO[Lugar Funciones])</f>
        <v>DIRECCION REGIONAL CULTURAL</v>
      </c>
      <c r="H1015" s="57" t="str">
        <f>_xlfn.XLOOKUP(Tabla20[[#This Row],[cedula]],TCARRERA[CEDULA],TCARRERA[CATEGORIA DEL SERVIDOR],"")</f>
        <v/>
      </c>
      <c r="I1015" s="65"/>
      <c r="J1015" s="41" t="str">
        <f>IF(Tabla20[[#This Row],[CARRERA]]&lt;&gt;"",Tabla20[[#This Row],[CARRERA]],IF(Tabla20[[#This Row],[Columna1]]&lt;&gt;"",Tabla20[[#This Row],[Columna1]],""))</f>
        <v/>
      </c>
      <c r="K1015" s="55" t="str">
        <f>IF(Tabla20[[#This Row],[TIPO]]="Temporales",_xlfn.XLOOKUP(Tabla20[[#This Row],[NOMBRE Y APELLIDO]],TBLFECHAS[NOMBRE Y APELLIDO],TBLFECHAS[DESDE]),"")</f>
        <v/>
      </c>
      <c r="L1015" s="55" t="str">
        <f>IF(Tabla20[[#This Row],[TIPO]]="Temporales",_xlfn.XLOOKUP(Tabla20[[#This Row],[NOMBRE Y APELLIDO]],TBLFECHAS[NOMBRE Y APELLIDO],TBLFECHAS[HASTA]),"")</f>
        <v/>
      </c>
      <c r="M1015" s="58">
        <v>145000</v>
      </c>
      <c r="N1015" s="63">
        <v>0</v>
      </c>
      <c r="O1015" s="61">
        <v>4408</v>
      </c>
      <c r="P1015" s="61">
        <v>4161.5</v>
      </c>
      <c r="Q1015" s="61">
        <f>Tabla20[[#This Row],[sbruto]]-SUM(Tabla20[[#This Row],[ISR]:[AFP]])-Tabla20[[#This Row],[sneto]]</f>
        <v>2725.2399999999907</v>
      </c>
      <c r="R1015" s="61">
        <v>133705.26</v>
      </c>
      <c r="S1015" s="49" t="str">
        <f>_xlfn.XLOOKUP(Tabla20[[#This Row],[cedula]],TMODELO[Numero Documento],TMODELO[gen])</f>
        <v>F</v>
      </c>
      <c r="T1015" s="49" t="str">
        <f>_xlfn.XLOOKUP(Tabla20[[#This Row],[cedula]],TMODELO[Numero Documento],TMODELO[Lugar Funciones Codigo])</f>
        <v>01.83.06.00.02</v>
      </c>
    </row>
    <row r="1016" spans="1:20">
      <c r="A1016" s="57" t="s">
        <v>3113</v>
      </c>
      <c r="B1016" s="57" t="s">
        <v>3145</v>
      </c>
      <c r="C1016" s="57" t="s">
        <v>3155</v>
      </c>
      <c r="D1016" s="57" t="s">
        <v>1391</v>
      </c>
      <c r="E1016" s="57" t="str">
        <f>_xlfn.XLOOKUP(Tabla20[[#This Row],[cedula]],TMODELO[Numero Documento],TMODELO[Empleado])</f>
        <v>ROSA JULIA RODRIGUEZ GERMAN</v>
      </c>
      <c r="F1016" s="57" t="s">
        <v>560</v>
      </c>
      <c r="G1016" s="57" t="str">
        <f>_xlfn.XLOOKUP(Tabla20[[#This Row],[cedula]],TMODELO[Numero Documento],TMODELO[Lugar Funciones])</f>
        <v>DIRECCION REGIONAL CULTURAL</v>
      </c>
      <c r="H1016" s="57" t="str">
        <f>_xlfn.XLOOKUP(Tabla20[[#This Row],[cedula]],TCARRERA[CEDULA],TCARRERA[CATEGORIA DEL SERVIDOR],"")</f>
        <v>CARRERA ADMINISTRATIVA</v>
      </c>
      <c r="I1016" s="65"/>
      <c r="J1016" s="41" t="str">
        <f>IF(Tabla20[[#This Row],[CARRERA]]&lt;&gt;"",Tabla20[[#This Row],[CARRERA]],IF(Tabla20[[#This Row],[Columna1]]&lt;&gt;"",Tabla20[[#This Row],[Columna1]],""))</f>
        <v>CARRERA ADMINISTRATIVA</v>
      </c>
      <c r="K1016" s="55" t="str">
        <f>IF(Tabla20[[#This Row],[TIPO]]="Temporales",_xlfn.XLOOKUP(Tabla20[[#This Row],[NOMBRE Y APELLIDO]],TBLFECHAS[NOMBRE Y APELLIDO],TBLFECHAS[DESDE]),"")</f>
        <v/>
      </c>
      <c r="L1016" s="55" t="str">
        <f>IF(Tabla20[[#This Row],[TIPO]]="Temporales",_xlfn.XLOOKUP(Tabla20[[#This Row],[NOMBRE Y APELLIDO]],TBLFECHAS[NOMBRE Y APELLIDO],TBLFECHAS[HASTA]),"")</f>
        <v/>
      </c>
      <c r="M1016" s="58">
        <v>40000</v>
      </c>
      <c r="N1016" s="62">
        <v>0</v>
      </c>
      <c r="O1016" s="59">
        <v>1216</v>
      </c>
      <c r="P1016" s="59">
        <v>1148</v>
      </c>
      <c r="Q1016" s="59">
        <f>Tabla20[[#This Row],[sbruto]]-SUM(Tabla20[[#This Row],[ISR]:[AFP]])-Tabla20[[#This Row],[sneto]]</f>
        <v>725</v>
      </c>
      <c r="R1016" s="59">
        <v>36911</v>
      </c>
      <c r="S1016" s="45" t="str">
        <f>_xlfn.XLOOKUP(Tabla20[[#This Row],[cedula]],TMODELO[Numero Documento],TMODELO[gen])</f>
        <v>F</v>
      </c>
      <c r="T1016" s="49" t="str">
        <f>_xlfn.XLOOKUP(Tabla20[[#This Row],[cedula]],TMODELO[Numero Documento],TMODELO[Lugar Funciones Codigo])</f>
        <v>01.83.06.00.02</v>
      </c>
    </row>
    <row r="1017" spans="1:20">
      <c r="A1017" s="57" t="s">
        <v>3113</v>
      </c>
      <c r="B1017" s="57" t="s">
        <v>3145</v>
      </c>
      <c r="C1017" s="57" t="s">
        <v>3155</v>
      </c>
      <c r="D1017" s="57" t="s">
        <v>1377</v>
      </c>
      <c r="E1017" s="57" t="str">
        <f>_xlfn.XLOOKUP(Tabla20[[#This Row],[cedula]],TMODELO[Numero Documento],TMODELO[Empleado])</f>
        <v>MELISSA JAEL MONTILLA GARCIA</v>
      </c>
      <c r="F1017" s="57" t="s">
        <v>693</v>
      </c>
      <c r="G1017" s="57" t="str">
        <f>_xlfn.XLOOKUP(Tabla20[[#This Row],[cedula]],TMODELO[Numero Documento],TMODELO[Lugar Funciones])</f>
        <v>DIRECCION REGIONAL CULTURAL</v>
      </c>
      <c r="H1017" s="57" t="str">
        <f>_xlfn.XLOOKUP(Tabla20[[#This Row],[cedula]],TCARRERA[CEDULA],TCARRERA[CATEGORIA DEL SERVIDOR],"")</f>
        <v>CARRERA ADMINISTRATIVA</v>
      </c>
      <c r="I1017" s="65"/>
      <c r="J1017" s="41" t="str">
        <f>IF(Tabla20[[#This Row],[CARRERA]]&lt;&gt;"",Tabla20[[#This Row],[CARRERA]],IF(Tabla20[[#This Row],[Columna1]]&lt;&gt;"",Tabla20[[#This Row],[Columna1]],""))</f>
        <v>CARRERA ADMINISTRATIVA</v>
      </c>
      <c r="K1017" s="55" t="str">
        <f>IF(Tabla20[[#This Row],[TIPO]]="Temporales",_xlfn.XLOOKUP(Tabla20[[#This Row],[NOMBRE Y APELLIDO]],TBLFECHAS[NOMBRE Y APELLIDO],TBLFECHAS[DESDE]),"")</f>
        <v/>
      </c>
      <c r="L1017" s="55" t="str">
        <f>IF(Tabla20[[#This Row],[TIPO]]="Temporales",_xlfn.XLOOKUP(Tabla20[[#This Row],[NOMBRE Y APELLIDO]],TBLFECHAS[NOMBRE Y APELLIDO],TBLFECHAS[HASTA]),"")</f>
        <v/>
      </c>
      <c r="M1017" s="58">
        <v>35000</v>
      </c>
      <c r="N1017" s="63">
        <v>0</v>
      </c>
      <c r="O1017" s="61">
        <v>1064</v>
      </c>
      <c r="P1017" s="61">
        <v>1004.5</v>
      </c>
      <c r="Q1017" s="61">
        <f>Tabla20[[#This Row],[sbruto]]-SUM(Tabla20[[#This Row],[ISR]:[AFP]])-Tabla20[[#This Row],[sneto]]</f>
        <v>16567</v>
      </c>
      <c r="R1017" s="61">
        <v>16364.5</v>
      </c>
      <c r="S1017" s="45" t="str">
        <f>_xlfn.XLOOKUP(Tabla20[[#This Row],[cedula]],TMODELO[Numero Documento],TMODELO[gen])</f>
        <v>F</v>
      </c>
      <c r="T1017" s="49" t="str">
        <f>_xlfn.XLOOKUP(Tabla20[[#This Row],[cedula]],TMODELO[Numero Documento],TMODELO[Lugar Funciones Codigo])</f>
        <v>01.83.06.00.02</v>
      </c>
    </row>
    <row r="1018" spans="1:20">
      <c r="A1018" s="57" t="s">
        <v>3113</v>
      </c>
      <c r="B1018" s="57" t="s">
        <v>3145</v>
      </c>
      <c r="C1018" s="57" t="s">
        <v>3155</v>
      </c>
      <c r="D1018" s="57" t="s">
        <v>1327</v>
      </c>
      <c r="E1018" s="57" t="str">
        <f>_xlfn.XLOOKUP(Tabla20[[#This Row],[cedula]],TMODELO[Numero Documento],TMODELO[Empleado])</f>
        <v>ANGEL MARIA TAVERAS CABRAL</v>
      </c>
      <c r="F1018" s="57" t="s">
        <v>3129</v>
      </c>
      <c r="G1018" s="57" t="str">
        <f>_xlfn.XLOOKUP(Tabla20[[#This Row],[cedula]],TMODELO[Numero Documento],TMODELO[Lugar Funciones])</f>
        <v>DIRECCION REGIONAL CULTURAL</v>
      </c>
      <c r="H1018" s="57" t="str">
        <f>_xlfn.XLOOKUP(Tabla20[[#This Row],[cedula]],TCARRERA[CEDULA],TCARRERA[CATEGORIA DEL SERVIDOR],"")</f>
        <v>CARRERA ADMINISTRATIVA</v>
      </c>
      <c r="I1018" s="65"/>
      <c r="J1018" s="41" t="str">
        <f>IF(Tabla20[[#This Row],[CARRERA]]&lt;&gt;"",Tabla20[[#This Row],[CARRERA]],IF(Tabla20[[#This Row],[Columna1]]&lt;&gt;"",Tabla20[[#This Row],[Columna1]],""))</f>
        <v>CARRERA ADMINISTRATIVA</v>
      </c>
      <c r="K1018" s="55" t="str">
        <f>IF(Tabla20[[#This Row],[TIPO]]="Temporales",_xlfn.XLOOKUP(Tabla20[[#This Row],[NOMBRE Y APELLIDO]],TBLFECHAS[NOMBRE Y APELLIDO],TBLFECHAS[DESDE]),"")</f>
        <v/>
      </c>
      <c r="L1018" s="55" t="str">
        <f>IF(Tabla20[[#This Row],[TIPO]]="Temporales",_xlfn.XLOOKUP(Tabla20[[#This Row],[NOMBRE Y APELLIDO]],TBLFECHAS[NOMBRE Y APELLIDO],TBLFECHAS[HASTA]),"")</f>
        <v/>
      </c>
      <c r="M1018" s="58">
        <v>35000</v>
      </c>
      <c r="N1018" s="60">
        <v>0</v>
      </c>
      <c r="O1018" s="59">
        <v>1064</v>
      </c>
      <c r="P1018" s="59">
        <v>1004.5</v>
      </c>
      <c r="Q1018" s="59">
        <f>Tabla20[[#This Row],[sbruto]]-SUM(Tabla20[[#This Row],[ISR]:[AFP]])-Tabla20[[#This Row],[sneto]]</f>
        <v>1471</v>
      </c>
      <c r="R1018" s="59">
        <v>31460.5</v>
      </c>
      <c r="S1018" s="45" t="str">
        <f>_xlfn.XLOOKUP(Tabla20[[#This Row],[cedula]],TMODELO[Numero Documento],TMODELO[gen])</f>
        <v>M</v>
      </c>
      <c r="T1018" s="49" t="str">
        <f>_xlfn.XLOOKUP(Tabla20[[#This Row],[cedula]],TMODELO[Numero Documento],TMODELO[Lugar Funciones Codigo])</f>
        <v>01.83.06.00.02</v>
      </c>
    </row>
    <row r="1019" spans="1:20">
      <c r="A1019" s="57" t="s">
        <v>3113</v>
      </c>
      <c r="B1019" s="57" t="s">
        <v>3145</v>
      </c>
      <c r="C1019" s="57" t="s">
        <v>3155</v>
      </c>
      <c r="D1019" s="57" t="s">
        <v>2100</v>
      </c>
      <c r="E1019" s="57" t="str">
        <f>_xlfn.XLOOKUP(Tabla20[[#This Row],[cedula]],TMODELO[Numero Documento],TMODELO[Empleado])</f>
        <v>DOLQUIN VILORIO LIZARDO</v>
      </c>
      <c r="F1019" s="57" t="s">
        <v>395</v>
      </c>
      <c r="G1019" s="57" t="str">
        <f>_xlfn.XLOOKUP(Tabla20[[#This Row],[cedula]],TMODELO[Numero Documento],TMODELO[Lugar Funciones])</f>
        <v>DIRECCION REGIONAL CULTURAL</v>
      </c>
      <c r="H1019" s="57" t="str">
        <f>_xlfn.XLOOKUP(Tabla20[[#This Row],[cedula]],TCARRERA[CEDULA],TCARRERA[CATEGORIA DEL SERVIDOR],"")</f>
        <v/>
      </c>
      <c r="I1019" s="65"/>
      <c r="J1019" s="41" t="str">
        <f>IF(Tabla20[[#This Row],[CARRERA]]&lt;&gt;"",Tabla20[[#This Row],[CARRERA]],IF(Tabla20[[#This Row],[Columna1]]&lt;&gt;"",Tabla20[[#This Row],[Columna1]],""))</f>
        <v/>
      </c>
      <c r="K1019" s="55" t="str">
        <f>IF(Tabla20[[#This Row],[TIPO]]="Temporales",_xlfn.XLOOKUP(Tabla20[[#This Row],[NOMBRE Y APELLIDO]],TBLFECHAS[NOMBRE Y APELLIDO],TBLFECHAS[DESDE]),"")</f>
        <v/>
      </c>
      <c r="L1019" s="55" t="str">
        <f>IF(Tabla20[[#This Row],[TIPO]]="Temporales",_xlfn.XLOOKUP(Tabla20[[#This Row],[NOMBRE Y APELLIDO]],TBLFECHAS[NOMBRE Y APELLIDO],TBLFECHAS[HASTA]),"")</f>
        <v/>
      </c>
      <c r="M1019" s="58">
        <v>31500</v>
      </c>
      <c r="N1019" s="60">
        <v>0</v>
      </c>
      <c r="O1019" s="59">
        <v>957.6</v>
      </c>
      <c r="P1019" s="59">
        <v>904.05</v>
      </c>
      <c r="Q1019" s="59">
        <f>Tabla20[[#This Row],[sbruto]]-SUM(Tabla20[[#This Row],[ISR]:[AFP]])-Tabla20[[#This Row],[sneto]]</f>
        <v>25</v>
      </c>
      <c r="R1019" s="59">
        <v>29613.35</v>
      </c>
      <c r="S1019" s="45" t="str">
        <f>_xlfn.XLOOKUP(Tabla20[[#This Row],[cedula]],TMODELO[Numero Documento],TMODELO[gen])</f>
        <v>F</v>
      </c>
      <c r="T1019" s="49" t="str">
        <f>_xlfn.XLOOKUP(Tabla20[[#This Row],[cedula]],TMODELO[Numero Documento],TMODELO[Lugar Funciones Codigo])</f>
        <v>01.83.06.00.02</v>
      </c>
    </row>
    <row r="1020" spans="1:20">
      <c r="A1020" s="57" t="s">
        <v>3113</v>
      </c>
      <c r="B1020" s="57" t="s">
        <v>3145</v>
      </c>
      <c r="C1020" s="57" t="s">
        <v>3155</v>
      </c>
      <c r="D1020" s="57" t="s">
        <v>2112</v>
      </c>
      <c r="E1020" s="57" t="str">
        <f>_xlfn.XLOOKUP(Tabla20[[#This Row],[cedula]],TMODELO[Numero Documento],TMODELO[Empleado])</f>
        <v>ERNESTO BELEN CUETO</v>
      </c>
      <c r="F1020" s="57" t="s">
        <v>1175</v>
      </c>
      <c r="G1020" s="57" t="str">
        <f>_xlfn.XLOOKUP(Tabla20[[#This Row],[cedula]],TMODELO[Numero Documento],TMODELO[Lugar Funciones])</f>
        <v>DIRECCION REGIONAL CULTURAL</v>
      </c>
      <c r="H1020" s="57" t="str">
        <f>_xlfn.XLOOKUP(Tabla20[[#This Row],[cedula]],TCARRERA[CEDULA],TCARRERA[CATEGORIA DEL SERVIDOR],"")</f>
        <v/>
      </c>
      <c r="I1020" s="65"/>
      <c r="J1020" s="41" t="str">
        <f>IF(Tabla20[[#This Row],[CARRERA]]&lt;&gt;"",Tabla20[[#This Row],[CARRERA]],IF(Tabla20[[#This Row],[Columna1]]&lt;&gt;"",Tabla20[[#This Row],[Columna1]],""))</f>
        <v/>
      </c>
      <c r="K1020" s="55" t="str">
        <f>IF(Tabla20[[#This Row],[TIPO]]="Temporales",_xlfn.XLOOKUP(Tabla20[[#This Row],[NOMBRE Y APELLIDO]],TBLFECHAS[NOMBRE Y APELLIDO],TBLFECHAS[DESDE]),"")</f>
        <v/>
      </c>
      <c r="L1020" s="55" t="str">
        <f>IF(Tabla20[[#This Row],[TIPO]]="Temporales",_xlfn.XLOOKUP(Tabla20[[#This Row],[NOMBRE Y APELLIDO]],TBLFECHAS[NOMBRE Y APELLIDO],TBLFECHAS[HASTA]),"")</f>
        <v/>
      </c>
      <c r="M1020" s="58">
        <v>25000</v>
      </c>
      <c r="N1020" s="63">
        <v>0</v>
      </c>
      <c r="O1020" s="59">
        <v>760</v>
      </c>
      <c r="P1020" s="59">
        <v>717.5</v>
      </c>
      <c r="Q1020" s="59">
        <f>Tabla20[[#This Row],[sbruto]]-SUM(Tabla20[[#This Row],[ISR]:[AFP]])-Tabla20[[#This Row],[sneto]]</f>
        <v>25</v>
      </c>
      <c r="R1020" s="59">
        <v>23497.5</v>
      </c>
      <c r="S1020" s="45" t="str">
        <f>_xlfn.XLOOKUP(Tabla20[[#This Row],[cedula]],TMODELO[Numero Documento],TMODELO[gen])</f>
        <v>M</v>
      </c>
      <c r="T1020" s="49" t="str">
        <f>_xlfn.XLOOKUP(Tabla20[[#This Row],[cedula]],TMODELO[Numero Documento],TMODELO[Lugar Funciones Codigo])</f>
        <v>01.83.06.00.02</v>
      </c>
    </row>
    <row r="1021" spans="1:20">
      <c r="A1021" s="57" t="s">
        <v>3113</v>
      </c>
      <c r="B1021" s="57" t="s">
        <v>3145</v>
      </c>
      <c r="C1021" s="57" t="s">
        <v>3155</v>
      </c>
      <c r="D1021" s="57" t="s">
        <v>2126</v>
      </c>
      <c r="E1021" s="57" t="str">
        <f>_xlfn.XLOOKUP(Tabla20[[#This Row],[cedula]],TMODELO[Numero Documento],TMODELO[Empleado])</f>
        <v>FRANCISCO JOSE HERNANDEZ JHONSON</v>
      </c>
      <c r="F1021" s="57" t="s">
        <v>687</v>
      </c>
      <c r="G1021" s="57" t="str">
        <f>_xlfn.XLOOKUP(Tabla20[[#This Row],[cedula]],TMODELO[Numero Documento],TMODELO[Lugar Funciones])</f>
        <v>DIRECCION REGIONAL CULTURAL</v>
      </c>
      <c r="H1021" s="57" t="str">
        <f>_xlfn.XLOOKUP(Tabla20[[#This Row],[cedula]],TCARRERA[CEDULA],TCARRERA[CATEGORIA DEL SERVIDOR],"")</f>
        <v/>
      </c>
      <c r="I1021" s="65"/>
      <c r="J1021" s="50" t="str">
        <f>IF(Tabla20[[#This Row],[CARRERA]]&lt;&gt;"",Tabla20[[#This Row],[CARRERA]],IF(Tabla20[[#This Row],[Columna1]]&lt;&gt;"",Tabla20[[#This Row],[Columna1]],""))</f>
        <v/>
      </c>
      <c r="K1021" s="54" t="str">
        <f>IF(Tabla20[[#This Row],[TIPO]]="Temporales",_xlfn.XLOOKUP(Tabla20[[#This Row],[NOMBRE Y APELLIDO]],TBLFECHAS[NOMBRE Y APELLIDO],TBLFECHAS[DESDE]),"")</f>
        <v/>
      </c>
      <c r="L1021" s="54" t="str">
        <f>IF(Tabla20[[#This Row],[TIPO]]="Temporales",_xlfn.XLOOKUP(Tabla20[[#This Row],[NOMBRE Y APELLIDO]],TBLFECHAS[NOMBRE Y APELLIDO],TBLFECHAS[HASTA]),"")</f>
        <v/>
      </c>
      <c r="M1021" s="58">
        <v>19000.55</v>
      </c>
      <c r="N1021" s="63">
        <v>0</v>
      </c>
      <c r="O1021" s="59">
        <v>577.62</v>
      </c>
      <c r="P1021" s="59">
        <v>545.32000000000005</v>
      </c>
      <c r="Q1021" s="59">
        <f>Tabla20[[#This Row],[sbruto]]-SUM(Tabla20[[#This Row],[ISR]:[AFP]])-Tabla20[[#This Row],[sneto]]</f>
        <v>25</v>
      </c>
      <c r="R1021" s="59">
        <v>17852.61</v>
      </c>
      <c r="S1021" s="45" t="str">
        <f>_xlfn.XLOOKUP(Tabla20[[#This Row],[cedula]],TMODELO[Numero Documento],TMODELO[gen])</f>
        <v>M</v>
      </c>
      <c r="T1021" s="49" t="str">
        <f>_xlfn.XLOOKUP(Tabla20[[#This Row],[cedula]],TMODELO[Numero Documento],TMODELO[Lugar Funciones Codigo])</f>
        <v>01.83.06.00.02</v>
      </c>
    </row>
    <row r="1022" spans="1:20">
      <c r="A1022" s="57" t="s">
        <v>3113</v>
      </c>
      <c r="B1022" s="57" t="s">
        <v>3145</v>
      </c>
      <c r="C1022" s="57" t="s">
        <v>3155</v>
      </c>
      <c r="D1022" s="57" t="s">
        <v>2295</v>
      </c>
      <c r="E1022" s="57" t="str">
        <f>_xlfn.XLOOKUP(Tabla20[[#This Row],[cedula]],TMODELO[Numero Documento],TMODELO[Empleado])</f>
        <v>SUSI ELENA VARGAS GONZALEZ</v>
      </c>
      <c r="F1022" s="57" t="s">
        <v>10</v>
      </c>
      <c r="G1022" s="57" t="str">
        <f>_xlfn.XLOOKUP(Tabla20[[#This Row],[cedula]],TMODELO[Numero Documento],TMODELO[Lugar Funciones])</f>
        <v>DIRECCION REGIONAL CULTURAL</v>
      </c>
      <c r="H1022" s="57" t="str">
        <f>_xlfn.XLOOKUP(Tabla20[[#This Row],[cedula]],TCARRERA[CEDULA],TCARRERA[CATEGORIA DEL SERVIDOR],"")</f>
        <v/>
      </c>
      <c r="I1022" s="65"/>
      <c r="J1022" s="41" t="str">
        <f>IF(Tabla20[[#This Row],[CARRERA]]&lt;&gt;"",Tabla20[[#This Row],[CARRERA]],IF(Tabla20[[#This Row],[Columna1]]&lt;&gt;"",Tabla20[[#This Row],[Columna1]],""))</f>
        <v/>
      </c>
      <c r="K1022" s="55" t="str">
        <f>IF(Tabla20[[#This Row],[TIPO]]="Temporales",_xlfn.XLOOKUP(Tabla20[[#This Row],[NOMBRE Y APELLIDO]],TBLFECHAS[NOMBRE Y APELLIDO],TBLFECHAS[DESDE]),"")</f>
        <v/>
      </c>
      <c r="L1022" s="55" t="str">
        <f>IF(Tabla20[[#This Row],[TIPO]]="Temporales",_xlfn.XLOOKUP(Tabla20[[#This Row],[NOMBRE Y APELLIDO]],TBLFECHAS[NOMBRE Y APELLIDO],TBLFECHAS[HASTA]),"")</f>
        <v/>
      </c>
      <c r="M1022" s="58">
        <v>16992.62</v>
      </c>
      <c r="N1022" s="63">
        <v>0</v>
      </c>
      <c r="O1022" s="59">
        <v>516.58000000000004</v>
      </c>
      <c r="P1022" s="59">
        <v>487.69</v>
      </c>
      <c r="Q1022" s="59">
        <f>Tabla20[[#This Row],[sbruto]]-SUM(Tabla20[[#This Row],[ISR]:[AFP]])-Tabla20[[#This Row],[sneto]]</f>
        <v>324.99999999999818</v>
      </c>
      <c r="R1022" s="59">
        <v>15663.35</v>
      </c>
      <c r="S1022" s="45" t="str">
        <f>_xlfn.XLOOKUP(Tabla20[[#This Row],[cedula]],TMODELO[Numero Documento],TMODELO[gen])</f>
        <v>F</v>
      </c>
      <c r="T1022" s="49" t="str">
        <f>_xlfn.XLOOKUP(Tabla20[[#This Row],[cedula]],TMODELO[Numero Documento],TMODELO[Lugar Funciones Codigo])</f>
        <v>01.83.06.00.02</v>
      </c>
    </row>
    <row r="1023" spans="1:20">
      <c r="A1023" s="57" t="s">
        <v>3113</v>
      </c>
      <c r="B1023" s="57" t="s">
        <v>3145</v>
      </c>
      <c r="C1023" s="57" t="s">
        <v>3155</v>
      </c>
      <c r="D1023" s="57" t="s">
        <v>2307</v>
      </c>
      <c r="E1023" s="57" t="str">
        <f>_xlfn.XLOOKUP(Tabla20[[#This Row],[cedula]],TMODELO[Numero Documento],TMODELO[Empleado])</f>
        <v>WILSON JOSE INOA GOMEZ</v>
      </c>
      <c r="F1023" s="57" t="s">
        <v>199</v>
      </c>
      <c r="G1023" s="57" t="str">
        <f>_xlfn.XLOOKUP(Tabla20[[#This Row],[cedula]],TMODELO[Numero Documento],TMODELO[Lugar Funciones])</f>
        <v>DIRECCION REGIONAL CULTURAL</v>
      </c>
      <c r="H1023" s="57" t="str">
        <f>_xlfn.XLOOKUP(Tabla20[[#This Row],[cedula]],TCARRERA[CEDULA],TCARRERA[CATEGORIA DEL SERVIDOR],"")</f>
        <v/>
      </c>
      <c r="I1023" s="65"/>
      <c r="J1023" s="41" t="str">
        <f>IF(Tabla20[[#This Row],[CARRERA]]&lt;&gt;"",Tabla20[[#This Row],[CARRERA]],IF(Tabla20[[#This Row],[Columna1]]&lt;&gt;"",Tabla20[[#This Row],[Columna1]],""))</f>
        <v/>
      </c>
      <c r="K1023" s="55" t="str">
        <f>IF(Tabla20[[#This Row],[TIPO]]="Temporales",_xlfn.XLOOKUP(Tabla20[[#This Row],[NOMBRE Y APELLIDO]],TBLFECHAS[NOMBRE Y APELLIDO],TBLFECHAS[DESDE]),"")</f>
        <v/>
      </c>
      <c r="L1023" s="55" t="str">
        <f>IF(Tabla20[[#This Row],[TIPO]]="Temporales",_xlfn.XLOOKUP(Tabla20[[#This Row],[NOMBRE Y APELLIDO]],TBLFECHAS[NOMBRE Y APELLIDO],TBLFECHAS[HASTA]),"")</f>
        <v/>
      </c>
      <c r="M1023" s="58">
        <v>15400</v>
      </c>
      <c r="N1023" s="63">
        <v>0</v>
      </c>
      <c r="O1023" s="59">
        <v>468.16</v>
      </c>
      <c r="P1023" s="59">
        <v>441.98</v>
      </c>
      <c r="Q1023" s="59">
        <f>Tabla20[[#This Row],[sbruto]]-SUM(Tabla20[[#This Row],[ISR]:[AFP]])-Tabla20[[#This Row],[sneto]]</f>
        <v>25</v>
      </c>
      <c r="R1023" s="59">
        <v>14464.86</v>
      </c>
      <c r="S1023" s="45" t="str">
        <f>_xlfn.XLOOKUP(Tabla20[[#This Row],[cedula]],TMODELO[Numero Documento],TMODELO[gen])</f>
        <v>M</v>
      </c>
      <c r="T1023" s="49" t="str">
        <f>_xlfn.XLOOKUP(Tabla20[[#This Row],[cedula]],TMODELO[Numero Documento],TMODELO[Lugar Funciones Codigo])</f>
        <v>01.83.06.00.02</v>
      </c>
    </row>
    <row r="1024" spans="1:20">
      <c r="A1024" s="57" t="s">
        <v>3113</v>
      </c>
      <c r="B1024" s="57" t="s">
        <v>3145</v>
      </c>
      <c r="C1024" s="57" t="s">
        <v>3155</v>
      </c>
      <c r="D1024" s="57" t="s">
        <v>2217</v>
      </c>
      <c r="E1024" s="57" t="str">
        <f>_xlfn.XLOOKUP(Tabla20[[#This Row],[cedula]],TMODELO[Numero Documento],TMODELO[Empleado])</f>
        <v>MARINA ABREU LUNA</v>
      </c>
      <c r="F1024" s="57" t="s">
        <v>8</v>
      </c>
      <c r="G1024" s="57" t="str">
        <f>_xlfn.XLOOKUP(Tabla20[[#This Row],[cedula]],TMODELO[Numero Documento],TMODELO[Lugar Funciones])</f>
        <v>DIRECCION REGIONAL CULTURAL</v>
      </c>
      <c r="H1024" s="57" t="str">
        <f>_xlfn.XLOOKUP(Tabla20[[#This Row],[cedula]],TCARRERA[CEDULA],TCARRERA[CATEGORIA DEL SERVIDOR],"")</f>
        <v/>
      </c>
      <c r="I1024" s="65"/>
      <c r="J1024" s="41" t="str">
        <f>IF(Tabla20[[#This Row],[CARRERA]]&lt;&gt;"",Tabla20[[#This Row],[CARRERA]],IF(Tabla20[[#This Row],[Columna1]]&lt;&gt;"",Tabla20[[#This Row],[Columna1]],""))</f>
        <v/>
      </c>
      <c r="K1024" s="55" t="str">
        <f>IF(Tabla20[[#This Row],[TIPO]]="Temporales",_xlfn.XLOOKUP(Tabla20[[#This Row],[NOMBRE Y APELLIDO]],TBLFECHAS[NOMBRE Y APELLIDO],TBLFECHAS[DESDE]),"")</f>
        <v/>
      </c>
      <c r="L1024" s="55" t="str">
        <f>IF(Tabla20[[#This Row],[TIPO]]="Temporales",_xlfn.XLOOKUP(Tabla20[[#This Row],[NOMBRE Y APELLIDO]],TBLFECHAS[NOMBRE Y APELLIDO],TBLFECHAS[HASTA]),"")</f>
        <v/>
      </c>
      <c r="M1024" s="58">
        <v>11000</v>
      </c>
      <c r="N1024" s="63">
        <v>0</v>
      </c>
      <c r="O1024" s="59">
        <v>334.4</v>
      </c>
      <c r="P1024" s="59">
        <v>315.7</v>
      </c>
      <c r="Q1024" s="59">
        <f>Tabla20[[#This Row],[sbruto]]-SUM(Tabla20[[#This Row],[ISR]:[AFP]])-Tabla20[[#This Row],[sneto]]</f>
        <v>25</v>
      </c>
      <c r="R1024" s="59">
        <v>10324.9</v>
      </c>
      <c r="S1024" s="45" t="str">
        <f>_xlfn.XLOOKUP(Tabla20[[#This Row],[cedula]],TMODELO[Numero Documento],TMODELO[gen])</f>
        <v>F</v>
      </c>
      <c r="T1024" s="49" t="str">
        <f>_xlfn.XLOOKUP(Tabla20[[#This Row],[cedula]],TMODELO[Numero Documento],TMODELO[Lugar Funciones Codigo])</f>
        <v>01.83.06.00.02</v>
      </c>
    </row>
    <row r="1025" spans="1:20">
      <c r="A1025" s="57" t="s">
        <v>3113</v>
      </c>
      <c r="B1025" s="57" t="s">
        <v>3145</v>
      </c>
      <c r="C1025" s="57" t="s">
        <v>3155</v>
      </c>
      <c r="D1025" s="57" t="s">
        <v>2208</v>
      </c>
      <c r="E1025" s="57" t="str">
        <f>_xlfn.XLOOKUP(Tabla20[[#This Row],[cedula]],TMODELO[Numero Documento],TMODELO[Empleado])</f>
        <v>LUISANA MUÑOZ PEREZ</v>
      </c>
      <c r="F1025" s="57" t="s">
        <v>407</v>
      </c>
      <c r="G1025" s="57" t="str">
        <f>_xlfn.XLOOKUP(Tabla20[[#This Row],[cedula]],TMODELO[Numero Documento],TMODELO[Lugar Funciones])</f>
        <v>DIRECCION REGIONAL CULTURAL</v>
      </c>
      <c r="H1025" s="57" t="str">
        <f>_xlfn.XLOOKUP(Tabla20[[#This Row],[cedula]],TCARRERA[CEDULA],TCARRERA[CATEGORIA DEL SERVIDOR],"")</f>
        <v/>
      </c>
      <c r="I1025" s="65"/>
      <c r="J1025" s="41" t="str">
        <f>IF(Tabla20[[#This Row],[CARRERA]]&lt;&gt;"",Tabla20[[#This Row],[CARRERA]],IF(Tabla20[[#This Row],[Columna1]]&lt;&gt;"",Tabla20[[#This Row],[Columna1]],""))</f>
        <v/>
      </c>
      <c r="K1025" s="55" t="str">
        <f>IF(Tabla20[[#This Row],[TIPO]]="Temporales",_xlfn.XLOOKUP(Tabla20[[#This Row],[NOMBRE Y APELLIDO]],TBLFECHAS[NOMBRE Y APELLIDO],TBLFECHAS[DESDE]),"")</f>
        <v/>
      </c>
      <c r="L1025" s="55" t="str">
        <f>IF(Tabla20[[#This Row],[TIPO]]="Temporales",_xlfn.XLOOKUP(Tabla20[[#This Row],[NOMBRE Y APELLIDO]],TBLFECHAS[NOMBRE Y APELLIDO],TBLFECHAS[HASTA]),"")</f>
        <v/>
      </c>
      <c r="M1025" s="58">
        <v>11000</v>
      </c>
      <c r="N1025" s="63">
        <v>0</v>
      </c>
      <c r="O1025" s="59">
        <v>334.4</v>
      </c>
      <c r="P1025" s="59">
        <v>315.7</v>
      </c>
      <c r="Q1025" s="59">
        <f>Tabla20[[#This Row],[sbruto]]-SUM(Tabla20[[#This Row],[ISR]:[AFP]])-Tabla20[[#This Row],[sneto]]</f>
        <v>75</v>
      </c>
      <c r="R1025" s="59">
        <v>10274.9</v>
      </c>
      <c r="S1025" s="48" t="str">
        <f>_xlfn.XLOOKUP(Tabla20[[#This Row],[cedula]],TMODELO[Numero Documento],TMODELO[gen])</f>
        <v>F</v>
      </c>
      <c r="T1025" s="49" t="str">
        <f>_xlfn.XLOOKUP(Tabla20[[#This Row],[cedula]],TMODELO[Numero Documento],TMODELO[Lugar Funciones Codigo])</f>
        <v>01.83.06.00.02</v>
      </c>
    </row>
    <row r="1026" spans="1:20">
      <c r="A1026" s="57" t="s">
        <v>3113</v>
      </c>
      <c r="B1026" s="57" t="s">
        <v>3145</v>
      </c>
      <c r="C1026" s="57" t="s">
        <v>3155</v>
      </c>
      <c r="D1026" s="57" t="s">
        <v>2213</v>
      </c>
      <c r="E1026" s="57" t="str">
        <f>_xlfn.XLOOKUP(Tabla20[[#This Row],[cedula]],TMODELO[Numero Documento],TMODELO[Empleado])</f>
        <v>MARIA OLIMPIA CORSINO</v>
      </c>
      <c r="F1026" s="57" t="s">
        <v>8</v>
      </c>
      <c r="G1026" s="57" t="str">
        <f>_xlfn.XLOOKUP(Tabla20[[#This Row],[cedula]],TMODELO[Numero Documento],TMODELO[Lugar Funciones])</f>
        <v>DIRECCION REGIONAL CULTURAL</v>
      </c>
      <c r="H1026" s="57" t="str">
        <f>_xlfn.XLOOKUP(Tabla20[[#This Row],[cedula]],TCARRERA[CEDULA],TCARRERA[CATEGORIA DEL SERVIDOR],"")</f>
        <v/>
      </c>
      <c r="I1026" s="65"/>
      <c r="J1026" s="50" t="str">
        <f>IF(Tabla20[[#This Row],[CARRERA]]&lt;&gt;"",Tabla20[[#This Row],[CARRERA]],IF(Tabla20[[#This Row],[Columna1]]&lt;&gt;"",Tabla20[[#This Row],[Columna1]],""))</f>
        <v/>
      </c>
      <c r="K1026" s="54" t="str">
        <f>IF(Tabla20[[#This Row],[TIPO]]="Temporales",_xlfn.XLOOKUP(Tabla20[[#This Row],[NOMBRE Y APELLIDO]],TBLFECHAS[NOMBRE Y APELLIDO],TBLFECHAS[DESDE]),"")</f>
        <v/>
      </c>
      <c r="L1026" s="54" t="str">
        <f>IF(Tabla20[[#This Row],[TIPO]]="Temporales",_xlfn.XLOOKUP(Tabla20[[#This Row],[NOMBRE Y APELLIDO]],TBLFECHAS[NOMBRE Y APELLIDO],TBLFECHAS[HASTA]),"")</f>
        <v/>
      </c>
      <c r="M1026" s="58">
        <v>10000</v>
      </c>
      <c r="N1026" s="63">
        <v>0</v>
      </c>
      <c r="O1026" s="59">
        <v>304</v>
      </c>
      <c r="P1026" s="59">
        <v>287</v>
      </c>
      <c r="Q1026" s="59">
        <f>Tabla20[[#This Row],[sbruto]]-SUM(Tabla20[[#This Row],[ISR]:[AFP]])-Tabla20[[#This Row],[sneto]]</f>
        <v>375</v>
      </c>
      <c r="R1026" s="59">
        <v>9034</v>
      </c>
      <c r="S1026" s="45" t="str">
        <f>_xlfn.XLOOKUP(Tabla20[[#This Row],[cedula]],TMODELO[Numero Documento],TMODELO[gen])</f>
        <v>F</v>
      </c>
      <c r="T1026" s="49" t="str">
        <f>_xlfn.XLOOKUP(Tabla20[[#This Row],[cedula]],TMODELO[Numero Documento],TMODELO[Lugar Funciones Codigo])</f>
        <v>01.83.06.00.02</v>
      </c>
    </row>
    <row r="1027" spans="1:20">
      <c r="A1027" s="57" t="s">
        <v>3113</v>
      </c>
      <c r="B1027" s="57" t="s">
        <v>3145</v>
      </c>
      <c r="C1027" s="57" t="s">
        <v>3155</v>
      </c>
      <c r="D1027" s="57" t="s">
        <v>2144</v>
      </c>
      <c r="E1027" s="57" t="str">
        <f>_xlfn.XLOOKUP(Tabla20[[#This Row],[cedula]],TMODELO[Numero Documento],TMODELO[Empleado])</f>
        <v>GUILLERMO RAFAEL RODRIGUEZ ROSARIO</v>
      </c>
      <c r="F1027" s="57" t="s">
        <v>199</v>
      </c>
      <c r="G1027" s="57" t="str">
        <f>_xlfn.XLOOKUP(Tabla20[[#This Row],[cedula]],TMODELO[Numero Documento],TMODELO[Lugar Funciones])</f>
        <v>OFICINA PROVINCIAL DE LA CULTURA</v>
      </c>
      <c r="H1027" s="57" t="str">
        <f>_xlfn.XLOOKUP(Tabla20[[#This Row],[cedula]],TCARRERA[CEDULA],TCARRERA[CATEGORIA DEL SERVIDOR],"")</f>
        <v/>
      </c>
      <c r="I1027" s="65"/>
      <c r="J1027" s="50" t="str">
        <f>IF(Tabla20[[#This Row],[CARRERA]]&lt;&gt;"",Tabla20[[#This Row],[CARRERA]],IF(Tabla20[[#This Row],[Columna1]]&lt;&gt;"",Tabla20[[#This Row],[Columna1]],""))</f>
        <v/>
      </c>
      <c r="K1027" s="54" t="str">
        <f>IF(Tabla20[[#This Row],[TIPO]]="Temporales",_xlfn.XLOOKUP(Tabla20[[#This Row],[NOMBRE Y APELLIDO]],TBLFECHAS[NOMBRE Y APELLIDO],TBLFECHAS[DESDE]),"")</f>
        <v/>
      </c>
      <c r="L1027" s="54" t="str">
        <f>IF(Tabla20[[#This Row],[TIPO]]="Temporales",_xlfn.XLOOKUP(Tabla20[[#This Row],[NOMBRE Y APELLIDO]],TBLFECHAS[NOMBRE Y APELLIDO],TBLFECHAS[HASTA]),"")</f>
        <v/>
      </c>
      <c r="M1027" s="58">
        <v>35000</v>
      </c>
      <c r="N1027" s="63">
        <v>0</v>
      </c>
      <c r="O1027" s="59">
        <v>1064</v>
      </c>
      <c r="P1027" s="59">
        <v>1004.5</v>
      </c>
      <c r="Q1027" s="59">
        <f>Tabla20[[#This Row],[sbruto]]-SUM(Tabla20[[#This Row],[ISR]:[AFP]])-Tabla20[[#This Row],[sneto]]</f>
        <v>25</v>
      </c>
      <c r="R1027" s="59">
        <v>32906.5</v>
      </c>
      <c r="S1027" s="45" t="str">
        <f>_xlfn.XLOOKUP(Tabla20[[#This Row],[cedula]],TMODELO[Numero Documento],TMODELO[gen])</f>
        <v>M</v>
      </c>
      <c r="T1027" s="49" t="str">
        <f>_xlfn.XLOOKUP(Tabla20[[#This Row],[cedula]],TMODELO[Numero Documento],TMODELO[Lugar Funciones Codigo])</f>
        <v>01.83.06.00.02.00.01</v>
      </c>
    </row>
    <row r="1028" spans="1:20">
      <c r="A1028" s="57" t="s">
        <v>3113</v>
      </c>
      <c r="B1028" s="57" t="s">
        <v>3145</v>
      </c>
      <c r="C1028" s="57" t="s">
        <v>3155</v>
      </c>
      <c r="D1028" s="57" t="s">
        <v>2297</v>
      </c>
      <c r="E1028" s="57" t="str">
        <f>_xlfn.XLOOKUP(Tabla20[[#This Row],[cedula]],TMODELO[Numero Documento],TMODELO[Empleado])</f>
        <v>UBALDO GARCIA HERNANDEZ</v>
      </c>
      <c r="F1028" s="57" t="s">
        <v>199</v>
      </c>
      <c r="G1028" s="57" t="str">
        <f>_xlfn.XLOOKUP(Tabla20[[#This Row],[cedula]],TMODELO[Numero Documento],TMODELO[Lugar Funciones])</f>
        <v>OFICINA PROVINCIAL DE LA CULTURA</v>
      </c>
      <c r="H1028" s="57" t="str">
        <f>_xlfn.XLOOKUP(Tabla20[[#This Row],[cedula]],TCARRERA[CEDULA],TCARRERA[CATEGORIA DEL SERVIDOR],"")</f>
        <v/>
      </c>
      <c r="I1028" s="65"/>
      <c r="J1028" s="50" t="str">
        <f>IF(Tabla20[[#This Row],[CARRERA]]&lt;&gt;"",Tabla20[[#This Row],[CARRERA]],IF(Tabla20[[#This Row],[Columna1]]&lt;&gt;"",Tabla20[[#This Row],[Columna1]],""))</f>
        <v/>
      </c>
      <c r="K1028" s="54" t="str">
        <f>IF(Tabla20[[#This Row],[TIPO]]="Temporales",_xlfn.XLOOKUP(Tabla20[[#This Row],[NOMBRE Y APELLIDO]],TBLFECHAS[NOMBRE Y APELLIDO],TBLFECHAS[DESDE]),"")</f>
        <v/>
      </c>
      <c r="L1028" s="54" t="str">
        <f>IF(Tabla20[[#This Row],[TIPO]]="Temporales",_xlfn.XLOOKUP(Tabla20[[#This Row],[NOMBRE Y APELLIDO]],TBLFECHAS[NOMBRE Y APELLIDO],TBLFECHAS[HASTA]),"")</f>
        <v/>
      </c>
      <c r="M1028" s="58">
        <v>35000</v>
      </c>
      <c r="N1028" s="63">
        <v>0</v>
      </c>
      <c r="O1028" s="59">
        <v>1064</v>
      </c>
      <c r="P1028" s="59">
        <v>1004.5</v>
      </c>
      <c r="Q1028" s="59">
        <f>Tabla20[[#This Row],[sbruto]]-SUM(Tabla20[[#This Row],[ISR]:[AFP]])-Tabla20[[#This Row],[sneto]]</f>
        <v>25</v>
      </c>
      <c r="R1028" s="59">
        <v>32906.5</v>
      </c>
      <c r="S1028" s="45" t="str">
        <f>_xlfn.XLOOKUP(Tabla20[[#This Row],[cedula]],TMODELO[Numero Documento],TMODELO[gen])</f>
        <v>M</v>
      </c>
      <c r="T1028" s="49" t="str">
        <f>_xlfn.XLOOKUP(Tabla20[[#This Row],[cedula]],TMODELO[Numero Documento],TMODELO[Lugar Funciones Codigo])</f>
        <v>01.83.06.00.02.00.01</v>
      </c>
    </row>
    <row r="1029" spans="1:20">
      <c r="A1029" s="57" t="s">
        <v>3113</v>
      </c>
      <c r="B1029" s="57" t="s">
        <v>3145</v>
      </c>
      <c r="C1029" s="57" t="s">
        <v>3155</v>
      </c>
      <c r="D1029" s="57" t="s">
        <v>2263</v>
      </c>
      <c r="E1029" s="57" t="str">
        <f>_xlfn.XLOOKUP(Tabla20[[#This Row],[cedula]],TMODELO[Numero Documento],TMODELO[Empleado])</f>
        <v>RAMON ANTONIO VALDEMAR JIMENEZ BATISTA</v>
      </c>
      <c r="F1029" s="57" t="s">
        <v>199</v>
      </c>
      <c r="G1029" s="57" t="str">
        <f>_xlfn.XLOOKUP(Tabla20[[#This Row],[cedula]],TMODELO[Numero Documento],TMODELO[Lugar Funciones])</f>
        <v>OFICINA PROVINCIAL DE LA CULTURA</v>
      </c>
      <c r="H1029" s="57" t="str">
        <f>_xlfn.XLOOKUP(Tabla20[[#This Row],[cedula]],TCARRERA[CEDULA],TCARRERA[CATEGORIA DEL SERVIDOR],"")</f>
        <v/>
      </c>
      <c r="I1029" s="65"/>
      <c r="J1029" s="50" t="str">
        <f>IF(Tabla20[[#This Row],[CARRERA]]&lt;&gt;"",Tabla20[[#This Row],[CARRERA]],IF(Tabla20[[#This Row],[Columna1]]&lt;&gt;"",Tabla20[[#This Row],[Columna1]],""))</f>
        <v/>
      </c>
      <c r="K1029" s="54" t="str">
        <f>IF(Tabla20[[#This Row],[TIPO]]="Temporales",_xlfn.XLOOKUP(Tabla20[[#This Row],[NOMBRE Y APELLIDO]],TBLFECHAS[NOMBRE Y APELLIDO],TBLFECHAS[DESDE]),"")</f>
        <v/>
      </c>
      <c r="L1029" s="54" t="str">
        <f>IF(Tabla20[[#This Row],[TIPO]]="Temporales",_xlfn.XLOOKUP(Tabla20[[#This Row],[NOMBRE Y APELLIDO]],TBLFECHAS[NOMBRE Y APELLIDO],TBLFECHAS[HASTA]),"")</f>
        <v/>
      </c>
      <c r="M1029" s="58">
        <v>35000</v>
      </c>
      <c r="N1029" s="63">
        <v>0</v>
      </c>
      <c r="O1029" s="59">
        <v>1064</v>
      </c>
      <c r="P1029" s="59">
        <v>1004.5</v>
      </c>
      <c r="Q1029" s="59">
        <f>Tabla20[[#This Row],[sbruto]]-SUM(Tabla20[[#This Row],[ISR]:[AFP]])-Tabla20[[#This Row],[sneto]]</f>
        <v>25</v>
      </c>
      <c r="R1029" s="59">
        <v>32906.5</v>
      </c>
      <c r="S1029" s="45" t="str">
        <f>_xlfn.XLOOKUP(Tabla20[[#This Row],[cedula]],TMODELO[Numero Documento],TMODELO[gen])</f>
        <v>M</v>
      </c>
      <c r="T1029" s="49" t="str">
        <f>_xlfn.XLOOKUP(Tabla20[[#This Row],[cedula]],TMODELO[Numero Documento],TMODELO[Lugar Funciones Codigo])</f>
        <v>01.83.06.00.02.00.01</v>
      </c>
    </row>
    <row r="1030" spans="1:20">
      <c r="A1030" s="57" t="s">
        <v>3113</v>
      </c>
      <c r="B1030" s="57" t="s">
        <v>3145</v>
      </c>
      <c r="C1030" s="57" t="s">
        <v>3155</v>
      </c>
      <c r="D1030" s="57" t="s">
        <v>2071</v>
      </c>
      <c r="E1030" s="57" t="str">
        <f>_xlfn.XLOOKUP(Tabla20[[#This Row],[cedula]],TMODELO[Numero Documento],TMODELO[Empleado])</f>
        <v>BENITO CUEVAS FRANCO</v>
      </c>
      <c r="F1030" s="57" t="s">
        <v>199</v>
      </c>
      <c r="G1030" s="57" t="str">
        <f>_xlfn.XLOOKUP(Tabla20[[#This Row],[cedula]],TMODELO[Numero Documento],TMODELO[Lugar Funciones])</f>
        <v>OFICINA PROVINCIAL DE LA CULTURA</v>
      </c>
      <c r="H1030" s="57" t="str">
        <f>_xlfn.XLOOKUP(Tabla20[[#This Row],[cedula]],TCARRERA[CEDULA],TCARRERA[CATEGORIA DEL SERVIDOR],"")</f>
        <v/>
      </c>
      <c r="I1030" s="65"/>
      <c r="J1030" s="41" t="str">
        <f>IF(Tabla20[[#This Row],[CARRERA]]&lt;&gt;"",Tabla20[[#This Row],[CARRERA]],IF(Tabla20[[#This Row],[Columna1]]&lt;&gt;"",Tabla20[[#This Row],[Columna1]],""))</f>
        <v/>
      </c>
      <c r="K1030" s="55" t="str">
        <f>IF(Tabla20[[#This Row],[TIPO]]="Temporales",_xlfn.XLOOKUP(Tabla20[[#This Row],[NOMBRE Y APELLIDO]],TBLFECHAS[NOMBRE Y APELLIDO],TBLFECHAS[DESDE]),"")</f>
        <v/>
      </c>
      <c r="L1030" s="55" t="str">
        <f>IF(Tabla20[[#This Row],[TIPO]]="Temporales",_xlfn.XLOOKUP(Tabla20[[#This Row],[NOMBRE Y APELLIDO]],TBLFECHAS[NOMBRE Y APELLIDO],TBLFECHAS[HASTA]),"")</f>
        <v/>
      </c>
      <c r="M1030" s="58">
        <v>35000</v>
      </c>
      <c r="N1030" s="62">
        <v>0</v>
      </c>
      <c r="O1030" s="59">
        <v>1064</v>
      </c>
      <c r="P1030" s="59">
        <v>1004.5</v>
      </c>
      <c r="Q1030" s="59">
        <f>Tabla20[[#This Row],[sbruto]]-SUM(Tabla20[[#This Row],[ISR]:[AFP]])-Tabla20[[#This Row],[sneto]]</f>
        <v>25</v>
      </c>
      <c r="R1030" s="59">
        <v>32906.5</v>
      </c>
      <c r="S1030" s="45" t="str">
        <f>_xlfn.XLOOKUP(Tabla20[[#This Row],[cedula]],TMODELO[Numero Documento],TMODELO[gen])</f>
        <v>M</v>
      </c>
      <c r="T1030" s="49" t="str">
        <f>_xlfn.XLOOKUP(Tabla20[[#This Row],[cedula]],TMODELO[Numero Documento],TMODELO[Lugar Funciones Codigo])</f>
        <v>01.83.06.00.02.00.01</v>
      </c>
    </row>
    <row r="1031" spans="1:20">
      <c r="A1031" s="57" t="s">
        <v>3113</v>
      </c>
      <c r="B1031" s="57" t="s">
        <v>3145</v>
      </c>
      <c r="C1031" s="57" t="s">
        <v>3155</v>
      </c>
      <c r="D1031" s="57" t="s">
        <v>2053</v>
      </c>
      <c r="E1031" s="57" t="str">
        <f>_xlfn.XLOOKUP(Tabla20[[#This Row],[cedula]],TMODELO[Numero Documento],TMODELO[Empleado])</f>
        <v>ALGEL DAIRI SOTO MARTINEZ</v>
      </c>
      <c r="F1031" s="57" t="s">
        <v>199</v>
      </c>
      <c r="G1031" s="57" t="str">
        <f>_xlfn.XLOOKUP(Tabla20[[#This Row],[cedula]],TMODELO[Numero Documento],TMODELO[Lugar Funciones])</f>
        <v>OFICINA PROVINCIAL DE LA CULTURA</v>
      </c>
      <c r="H1031" s="57" t="str">
        <f>_xlfn.XLOOKUP(Tabla20[[#This Row],[cedula]],TCARRERA[CEDULA],TCARRERA[CATEGORIA DEL SERVIDOR],"")</f>
        <v/>
      </c>
      <c r="I1031" s="65"/>
      <c r="J1031" s="41" t="str">
        <f>IF(Tabla20[[#This Row],[CARRERA]]&lt;&gt;"",Tabla20[[#This Row],[CARRERA]],IF(Tabla20[[#This Row],[Columna1]]&lt;&gt;"",Tabla20[[#This Row],[Columna1]],""))</f>
        <v/>
      </c>
      <c r="K1031" s="55" t="str">
        <f>IF(Tabla20[[#This Row],[TIPO]]="Temporales",_xlfn.XLOOKUP(Tabla20[[#This Row],[NOMBRE Y APELLIDO]],TBLFECHAS[NOMBRE Y APELLIDO],TBLFECHAS[DESDE]),"")</f>
        <v/>
      </c>
      <c r="L1031" s="55" t="str">
        <f>IF(Tabla20[[#This Row],[TIPO]]="Temporales",_xlfn.XLOOKUP(Tabla20[[#This Row],[NOMBRE Y APELLIDO]],TBLFECHAS[NOMBRE Y APELLIDO],TBLFECHAS[HASTA]),"")</f>
        <v/>
      </c>
      <c r="M1031" s="58">
        <v>35000</v>
      </c>
      <c r="N1031" s="63">
        <v>0</v>
      </c>
      <c r="O1031" s="59">
        <v>1064</v>
      </c>
      <c r="P1031" s="59">
        <v>1004.5</v>
      </c>
      <c r="Q1031" s="59">
        <f>Tabla20[[#This Row],[sbruto]]-SUM(Tabla20[[#This Row],[ISR]:[AFP]])-Tabla20[[#This Row],[sneto]]</f>
        <v>25</v>
      </c>
      <c r="R1031" s="59">
        <v>32906.5</v>
      </c>
      <c r="S1031" s="45" t="str">
        <f>_xlfn.XLOOKUP(Tabla20[[#This Row],[cedula]],TMODELO[Numero Documento],TMODELO[gen])</f>
        <v>M</v>
      </c>
      <c r="T1031" s="49" t="str">
        <f>_xlfn.XLOOKUP(Tabla20[[#This Row],[cedula]],TMODELO[Numero Documento],TMODELO[Lugar Funciones Codigo])</f>
        <v>01.83.06.00.02.00.01</v>
      </c>
    </row>
    <row r="1032" spans="1:20">
      <c r="A1032" s="57" t="s">
        <v>3113</v>
      </c>
      <c r="B1032" s="57" t="s">
        <v>3145</v>
      </c>
      <c r="C1032" s="57" t="s">
        <v>3155</v>
      </c>
      <c r="D1032" s="57" t="s">
        <v>2262</v>
      </c>
      <c r="E1032" s="57" t="str">
        <f>_xlfn.XLOOKUP(Tabla20[[#This Row],[cedula]],TMODELO[Numero Documento],TMODELO[Empleado])</f>
        <v>RAMON ANTONIO MATRILLE</v>
      </c>
      <c r="F1032" s="57" t="s">
        <v>199</v>
      </c>
      <c r="G1032" s="57" t="str">
        <f>_xlfn.XLOOKUP(Tabla20[[#This Row],[cedula]],TMODELO[Numero Documento],TMODELO[Lugar Funciones])</f>
        <v>OFICINA PROVINCIAL DE LA CULTURA</v>
      </c>
      <c r="H1032" s="57" t="str">
        <f>_xlfn.XLOOKUP(Tabla20[[#This Row],[cedula]],TCARRERA[CEDULA],TCARRERA[CATEGORIA DEL SERVIDOR],"")</f>
        <v/>
      </c>
      <c r="I1032" s="65"/>
      <c r="J1032" s="41" t="str">
        <f>IF(Tabla20[[#This Row],[CARRERA]]&lt;&gt;"",Tabla20[[#This Row],[CARRERA]],IF(Tabla20[[#This Row],[Columna1]]&lt;&gt;"",Tabla20[[#This Row],[Columna1]],""))</f>
        <v/>
      </c>
      <c r="K1032" s="55" t="str">
        <f>IF(Tabla20[[#This Row],[TIPO]]="Temporales",_xlfn.XLOOKUP(Tabla20[[#This Row],[NOMBRE Y APELLIDO]],TBLFECHAS[NOMBRE Y APELLIDO],TBLFECHAS[DESDE]),"")</f>
        <v/>
      </c>
      <c r="L1032" s="55" t="str">
        <f>IF(Tabla20[[#This Row],[TIPO]]="Temporales",_xlfn.XLOOKUP(Tabla20[[#This Row],[NOMBRE Y APELLIDO]],TBLFECHAS[NOMBRE Y APELLIDO],TBLFECHAS[HASTA]),"")</f>
        <v/>
      </c>
      <c r="M1032" s="58">
        <v>35000</v>
      </c>
      <c r="N1032" s="60">
        <v>0</v>
      </c>
      <c r="O1032" s="59">
        <v>1064</v>
      </c>
      <c r="P1032" s="59">
        <v>1004.5</v>
      </c>
      <c r="Q1032" s="59">
        <f>Tabla20[[#This Row],[sbruto]]-SUM(Tabla20[[#This Row],[ISR]:[AFP]])-Tabla20[[#This Row],[sneto]]</f>
        <v>18177.16</v>
      </c>
      <c r="R1032" s="59">
        <v>14754.34</v>
      </c>
      <c r="S1032" s="45" t="str">
        <f>_xlfn.XLOOKUP(Tabla20[[#This Row],[cedula]],TMODELO[Numero Documento],TMODELO[gen])</f>
        <v>M</v>
      </c>
      <c r="T1032" s="49" t="str">
        <f>_xlfn.XLOOKUP(Tabla20[[#This Row],[cedula]],TMODELO[Numero Documento],TMODELO[Lugar Funciones Codigo])</f>
        <v>01.83.06.00.02.00.01</v>
      </c>
    </row>
    <row r="1033" spans="1:20">
      <c r="A1033" s="57" t="s">
        <v>3113</v>
      </c>
      <c r="B1033" s="57" t="s">
        <v>3145</v>
      </c>
      <c r="C1033" s="57" t="s">
        <v>3155</v>
      </c>
      <c r="D1033" s="57" t="s">
        <v>2207</v>
      </c>
      <c r="E1033" s="57" t="str">
        <f>_xlfn.XLOOKUP(Tabla20[[#This Row],[cedula]],TMODELO[Numero Documento],TMODELO[Empleado])</f>
        <v>LUIS SIGFREDO BRETON CASTILLO</v>
      </c>
      <c r="F1033" s="57" t="s">
        <v>199</v>
      </c>
      <c r="G1033" s="57" t="str">
        <f>_xlfn.XLOOKUP(Tabla20[[#This Row],[cedula]],TMODELO[Numero Documento],TMODELO[Lugar Funciones])</f>
        <v>OFICINA PROVINCIAL DE LA CULTURA</v>
      </c>
      <c r="H1033" s="57" t="str">
        <f>_xlfn.XLOOKUP(Tabla20[[#This Row],[cedula]],TCARRERA[CEDULA],TCARRERA[CATEGORIA DEL SERVIDOR],"")</f>
        <v/>
      </c>
      <c r="I1033" s="65"/>
      <c r="J1033" s="41" t="str">
        <f>IF(Tabla20[[#This Row],[CARRERA]]&lt;&gt;"",Tabla20[[#This Row],[CARRERA]],IF(Tabla20[[#This Row],[Columna1]]&lt;&gt;"",Tabla20[[#This Row],[Columna1]],""))</f>
        <v/>
      </c>
      <c r="K1033" s="55" t="str">
        <f>IF(Tabla20[[#This Row],[TIPO]]="Temporales",_xlfn.XLOOKUP(Tabla20[[#This Row],[NOMBRE Y APELLIDO]],TBLFECHAS[NOMBRE Y APELLIDO],TBLFECHAS[DESDE]),"")</f>
        <v/>
      </c>
      <c r="L1033" s="55" t="str">
        <f>IF(Tabla20[[#This Row],[TIPO]]="Temporales",_xlfn.XLOOKUP(Tabla20[[#This Row],[NOMBRE Y APELLIDO]],TBLFECHAS[NOMBRE Y APELLIDO],TBLFECHAS[HASTA]),"")</f>
        <v/>
      </c>
      <c r="M1033" s="58">
        <v>35000</v>
      </c>
      <c r="N1033" s="60">
        <v>0</v>
      </c>
      <c r="O1033" s="59">
        <v>1064</v>
      </c>
      <c r="P1033" s="59">
        <v>1004.5</v>
      </c>
      <c r="Q1033" s="59">
        <f>Tabla20[[#This Row],[sbruto]]-SUM(Tabla20[[#This Row],[ISR]:[AFP]])-Tabla20[[#This Row],[sneto]]</f>
        <v>25</v>
      </c>
      <c r="R1033" s="59">
        <v>32906.5</v>
      </c>
      <c r="S1033" s="45" t="str">
        <f>_xlfn.XLOOKUP(Tabla20[[#This Row],[cedula]],TMODELO[Numero Documento],TMODELO[gen])</f>
        <v>M</v>
      </c>
      <c r="T1033" s="49" t="str">
        <f>_xlfn.XLOOKUP(Tabla20[[#This Row],[cedula]],TMODELO[Numero Documento],TMODELO[Lugar Funciones Codigo])</f>
        <v>01.83.06.00.02.00.01</v>
      </c>
    </row>
    <row r="1034" spans="1:20" hidden="1">
      <c r="A1034" s="57" t="s">
        <v>3114</v>
      </c>
      <c r="B1034" s="57" t="s">
        <v>3152</v>
      </c>
      <c r="C1034" s="57" t="s">
        <v>3155</v>
      </c>
      <c r="D1034" s="57" t="s">
        <v>2990</v>
      </c>
      <c r="E1034" s="57" t="str">
        <f>_xlfn.XLOOKUP(Tabla20[[#This Row],[cedula]],TMODELO[Numero Documento],TMODELO[Empleado])</f>
        <v>EDGAR EMMANUEL SOTO OSORIO</v>
      </c>
      <c r="F1034" s="57" t="s">
        <v>60</v>
      </c>
      <c r="G1034" s="57" t="str">
        <f>_xlfn.XLOOKUP(Tabla20[[#This Row],[cedula]],TMODELO[Numero Documento],TMODELO[Lugar Funciones])</f>
        <v>MINISTERIO DE CULTURA</v>
      </c>
      <c r="H1034" s="57" t="str">
        <f>_xlfn.XLOOKUP(Tabla20[[#This Row],[cedula]],TCARRERA[CEDULA],TCARRERA[CATEGORIA DEL SERVIDOR],"")</f>
        <v/>
      </c>
      <c r="I1034" s="65" t="e">
        <f>_xlfn.XLOOKUP(Tabla20[[#This Row],[NOMBRE Y APELLIDO]],#REF!,#REF!,_xlfn.XLOOKUP(Tabla20[[#This Row],[CARGO]],Tabla10[CARGO],Tabla10[CATEGORIA],""))</f>
        <v>#REF!</v>
      </c>
      <c r="J1034" s="41" t="e">
        <f>IF(Tabla20[[#This Row],[CARRERA]]&lt;&gt;"",Tabla20[[#This Row],[CARRERA]],IF(Tabla20[[#This Row],[Columna1]]&lt;&gt;"",Tabla20[[#This Row],[Columna1]],""))</f>
        <v>#REF!</v>
      </c>
      <c r="K1034" s="55" t="str">
        <f>IF(Tabla20[[#This Row],[TIPO]]="Temporales",_xlfn.XLOOKUP(Tabla20[[#This Row],[NOMBRE Y APELLIDO]],TBLFECHAS[NOMBRE Y APELLIDO],TBLFECHAS[DESDE]),"")</f>
        <v/>
      </c>
      <c r="L1034" s="55" t="str">
        <f>IF(Tabla20[[#This Row],[TIPO]]="Temporales",_xlfn.XLOOKUP(Tabla20[[#This Row],[NOMBRE Y APELLIDO]],TBLFECHAS[NOMBRE Y APELLIDO],TBLFECHAS[HASTA]),"")</f>
        <v/>
      </c>
      <c r="M1034" s="58">
        <v>180000</v>
      </c>
      <c r="N1034" s="59">
        <v>0</v>
      </c>
      <c r="O1034" s="59">
        <v>0</v>
      </c>
      <c r="P1034" s="59">
        <v>0</v>
      </c>
      <c r="Q1034" s="59">
        <f>Tabla20[[#This Row],[sbruto]]-SUM(Tabla20[[#This Row],[ISR]:[AFP]])-Tabla20[[#This Row],[sneto]]</f>
        <v>0</v>
      </c>
      <c r="R1034" s="59">
        <v>180000</v>
      </c>
      <c r="S1034" s="45" t="str">
        <f>_xlfn.XLOOKUP(Tabla20[[#This Row],[cedula]],TMODELO[Numero Documento],TMODELO[gen])</f>
        <v>M</v>
      </c>
      <c r="T1034" s="49" t="str">
        <f>_xlfn.XLOOKUP(Tabla20[[#This Row],[cedula]],TMODELO[Numero Documento],TMODELO[Lugar Funciones Codigo])</f>
        <v>01.83</v>
      </c>
    </row>
    <row r="1035" spans="1:20" hidden="1">
      <c r="A1035" s="57" t="s">
        <v>3114</v>
      </c>
      <c r="B1035" s="57" t="s">
        <v>3152</v>
      </c>
      <c r="C1035" s="57" t="s">
        <v>3155</v>
      </c>
      <c r="D1035" s="57" t="s">
        <v>3017</v>
      </c>
      <c r="E1035" s="57" t="str">
        <f>_xlfn.XLOOKUP(Tabla20[[#This Row],[cedula]],TMODELO[Numero Documento],TMODELO[Empleado])</f>
        <v>JOSE ANDRES JIMENEZ DOMINGUEZ</v>
      </c>
      <c r="F1035" s="57" t="s">
        <v>1069</v>
      </c>
      <c r="G1035" s="57" t="str">
        <f>_xlfn.XLOOKUP(Tabla20[[#This Row],[cedula]],TMODELO[Numero Documento],TMODELO[Lugar Funciones])</f>
        <v>MINISTERIO DE CULTURA</v>
      </c>
      <c r="H1035" s="57" t="str">
        <f>_xlfn.XLOOKUP(Tabla20[[#This Row],[cedula]],TCARRERA[CEDULA],TCARRERA[CATEGORIA DEL SERVIDOR],"")</f>
        <v/>
      </c>
      <c r="I1035" s="65" t="e">
        <f>_xlfn.XLOOKUP(Tabla20[[#This Row],[NOMBRE Y APELLIDO]],#REF!,#REF!,_xlfn.XLOOKUP(Tabla20[[#This Row],[CARGO]],Tabla10[CARGO],Tabla10[CATEGORIA],""))</f>
        <v>#REF!</v>
      </c>
      <c r="J1035" s="41" t="e">
        <f>IF(Tabla20[[#This Row],[CARRERA]]&lt;&gt;"",Tabla20[[#This Row],[CARRERA]],IF(Tabla20[[#This Row],[Columna1]]&lt;&gt;"",Tabla20[[#This Row],[Columna1]],""))</f>
        <v>#REF!</v>
      </c>
      <c r="K1035" s="55" t="str">
        <f>IF(Tabla20[[#This Row],[TIPO]]="Temporales",_xlfn.XLOOKUP(Tabla20[[#This Row],[NOMBRE Y APELLIDO]],TBLFECHAS[NOMBRE Y APELLIDO],TBLFECHAS[DESDE]),"")</f>
        <v/>
      </c>
      <c r="L1035" s="55" t="str">
        <f>IF(Tabla20[[#This Row],[TIPO]]="Temporales",_xlfn.XLOOKUP(Tabla20[[#This Row],[NOMBRE Y APELLIDO]],TBLFECHAS[NOMBRE Y APELLIDO],TBLFECHAS[HASTA]),"")</f>
        <v/>
      </c>
      <c r="M1035" s="58">
        <v>60000</v>
      </c>
      <c r="N1035" s="61">
        <v>0</v>
      </c>
      <c r="O1035" s="59">
        <v>0</v>
      </c>
      <c r="P1035" s="59">
        <v>0</v>
      </c>
      <c r="Q1035" s="59">
        <f>Tabla20[[#This Row],[sbruto]]-SUM(Tabla20[[#This Row],[ISR]:[AFP]])-Tabla20[[#This Row],[sneto]]</f>
        <v>0</v>
      </c>
      <c r="R1035" s="59">
        <v>60000</v>
      </c>
      <c r="S1035" s="45" t="str">
        <f>_xlfn.XLOOKUP(Tabla20[[#This Row],[cedula]],TMODELO[Numero Documento],TMODELO[gen])</f>
        <v>M</v>
      </c>
      <c r="T1035" s="49" t="str">
        <f>_xlfn.XLOOKUP(Tabla20[[#This Row],[cedula]],TMODELO[Numero Documento],TMODELO[Lugar Funciones Codigo])</f>
        <v>01.83</v>
      </c>
    </row>
    <row r="1036" spans="1:20" hidden="1">
      <c r="A1036" s="57" t="s">
        <v>3114</v>
      </c>
      <c r="B1036" s="57" t="s">
        <v>3152</v>
      </c>
      <c r="C1036" s="57" t="s">
        <v>3155</v>
      </c>
      <c r="D1036" s="57" t="s">
        <v>3054</v>
      </c>
      <c r="E1036" s="57" t="str">
        <f>_xlfn.XLOOKUP(Tabla20[[#This Row],[cedula]],TMODELO[Numero Documento],TMODELO[Empleado])</f>
        <v>MARIO RAFAEL REYES ROSARIO</v>
      </c>
      <c r="F1036" s="57" t="s">
        <v>1069</v>
      </c>
      <c r="G1036" s="57" t="str">
        <f>_xlfn.XLOOKUP(Tabla20[[#This Row],[cedula]],TMODELO[Numero Documento],TMODELO[Lugar Funciones])</f>
        <v>MINISTERIO DE CULTURA</v>
      </c>
      <c r="H1036" s="57" t="str">
        <f>_xlfn.XLOOKUP(Tabla20[[#This Row],[cedula]],TCARRERA[CEDULA],TCARRERA[CATEGORIA DEL SERVIDOR],"")</f>
        <v/>
      </c>
      <c r="I1036" s="65" t="e">
        <f>_xlfn.XLOOKUP(Tabla20[[#This Row],[NOMBRE Y APELLIDO]],#REF!,#REF!,_xlfn.XLOOKUP(Tabla20[[#This Row],[CARGO]],Tabla10[CARGO],Tabla10[CATEGORIA],""))</f>
        <v>#REF!</v>
      </c>
      <c r="J1036" s="50" t="e">
        <f>IF(Tabla20[[#This Row],[CARRERA]]&lt;&gt;"",Tabla20[[#This Row],[CARRERA]],IF(Tabla20[[#This Row],[Columna1]]&lt;&gt;"",Tabla20[[#This Row],[Columna1]],""))</f>
        <v>#REF!</v>
      </c>
      <c r="K1036" s="54" t="str">
        <f>IF(Tabla20[[#This Row],[TIPO]]="Temporales",_xlfn.XLOOKUP(Tabla20[[#This Row],[NOMBRE Y APELLIDO]],TBLFECHAS[NOMBRE Y APELLIDO],TBLFECHAS[DESDE]),"")</f>
        <v/>
      </c>
      <c r="L1036" s="54" t="str">
        <f>IF(Tabla20[[#This Row],[TIPO]]="Temporales",_xlfn.XLOOKUP(Tabla20[[#This Row],[NOMBRE Y APELLIDO]],TBLFECHAS[NOMBRE Y APELLIDO],TBLFECHAS[HASTA]),"")</f>
        <v/>
      </c>
      <c r="M1036" s="58">
        <v>60000</v>
      </c>
      <c r="N1036" s="61">
        <v>0</v>
      </c>
      <c r="O1036" s="59">
        <v>0</v>
      </c>
      <c r="P1036" s="59">
        <v>0</v>
      </c>
      <c r="Q1036" s="59">
        <f>Tabla20[[#This Row],[sbruto]]-SUM(Tabla20[[#This Row],[ISR]:[AFP]])-Tabla20[[#This Row],[sneto]]</f>
        <v>0</v>
      </c>
      <c r="R1036" s="59">
        <v>60000</v>
      </c>
      <c r="S1036" s="45" t="str">
        <f>_xlfn.XLOOKUP(Tabla20[[#This Row],[cedula]],TMODELO[Numero Documento],TMODELO[gen])</f>
        <v>M</v>
      </c>
      <c r="T1036" s="49" t="str">
        <f>_xlfn.XLOOKUP(Tabla20[[#This Row],[cedula]],TMODELO[Numero Documento],TMODELO[Lugar Funciones Codigo])</f>
        <v>01.83</v>
      </c>
    </row>
    <row r="1037" spans="1:20" hidden="1">
      <c r="A1037" s="57" t="s">
        <v>3114</v>
      </c>
      <c r="B1037" s="57" t="s">
        <v>3152</v>
      </c>
      <c r="C1037" s="57" t="s">
        <v>3155</v>
      </c>
      <c r="D1037" s="57" t="s">
        <v>3052</v>
      </c>
      <c r="E1037" s="57" t="str">
        <f>_xlfn.XLOOKUP(Tabla20[[#This Row],[cedula]],TMODELO[Numero Documento],TMODELO[Empleado])</f>
        <v>MARIA ZELEINA BIDO DISLA</v>
      </c>
      <c r="F1037" s="57" t="s">
        <v>1069</v>
      </c>
      <c r="G1037" s="57" t="str">
        <f>_xlfn.XLOOKUP(Tabla20[[#This Row],[cedula]],TMODELO[Numero Documento],TMODELO[Lugar Funciones])</f>
        <v>MINISTERIO DE CULTURA</v>
      </c>
      <c r="H1037" s="57" t="str">
        <f>_xlfn.XLOOKUP(Tabla20[[#This Row],[cedula]],TCARRERA[CEDULA],TCARRERA[CATEGORIA DEL SERVIDOR],"")</f>
        <v/>
      </c>
      <c r="I1037" s="65" t="e">
        <f>_xlfn.XLOOKUP(Tabla20[[#This Row],[NOMBRE Y APELLIDO]],#REF!,#REF!,_xlfn.XLOOKUP(Tabla20[[#This Row],[CARGO]],Tabla10[CARGO],Tabla10[CATEGORIA],""))</f>
        <v>#REF!</v>
      </c>
      <c r="J1037" s="41" t="e">
        <f>IF(Tabla20[[#This Row],[CARRERA]]&lt;&gt;"",Tabla20[[#This Row],[CARRERA]],IF(Tabla20[[#This Row],[Columna1]]&lt;&gt;"",Tabla20[[#This Row],[Columna1]],""))</f>
        <v>#REF!</v>
      </c>
      <c r="K1037" s="55" t="str">
        <f>IF(Tabla20[[#This Row],[TIPO]]="Temporales",_xlfn.XLOOKUP(Tabla20[[#This Row],[NOMBRE Y APELLIDO]],TBLFECHAS[NOMBRE Y APELLIDO],TBLFECHAS[DESDE]),"")</f>
        <v/>
      </c>
      <c r="L1037" s="55" t="str">
        <f>IF(Tabla20[[#This Row],[TIPO]]="Temporales",_xlfn.XLOOKUP(Tabla20[[#This Row],[NOMBRE Y APELLIDO]],TBLFECHAS[NOMBRE Y APELLIDO],TBLFECHAS[HASTA]),"")</f>
        <v/>
      </c>
      <c r="M1037" s="58">
        <v>50000</v>
      </c>
      <c r="N1037" s="59">
        <v>0</v>
      </c>
      <c r="O1037" s="59">
        <v>0</v>
      </c>
      <c r="P1037" s="59">
        <v>0</v>
      </c>
      <c r="Q1037" s="59">
        <f>Tabla20[[#This Row],[sbruto]]-SUM(Tabla20[[#This Row],[ISR]:[AFP]])-Tabla20[[#This Row],[sneto]]</f>
        <v>0</v>
      </c>
      <c r="R1037" s="59">
        <v>50000</v>
      </c>
      <c r="S1037" s="45" t="str">
        <f>_xlfn.XLOOKUP(Tabla20[[#This Row],[cedula]],TMODELO[Numero Documento],TMODELO[gen])</f>
        <v>F</v>
      </c>
      <c r="T1037" s="49" t="str">
        <f>_xlfn.XLOOKUP(Tabla20[[#This Row],[cedula]],TMODELO[Numero Documento],TMODELO[Lugar Funciones Codigo])</f>
        <v>01.83</v>
      </c>
    </row>
    <row r="1038" spans="1:20" hidden="1">
      <c r="A1038" s="57" t="s">
        <v>3114</v>
      </c>
      <c r="B1038" s="57" t="s">
        <v>3152</v>
      </c>
      <c r="C1038" s="57" t="s">
        <v>3155</v>
      </c>
      <c r="D1038" s="57" t="s">
        <v>3010</v>
      </c>
      <c r="E1038" s="57" t="str">
        <f>_xlfn.XLOOKUP(Tabla20[[#This Row],[cedula]],TMODELO[Numero Documento],TMODELO[Empleado])</f>
        <v>JEANNETTE ALTAGRACIA MACARIO RODRIGUEZ</v>
      </c>
      <c r="F1038" s="57" t="s">
        <v>1069</v>
      </c>
      <c r="G1038" s="57" t="str">
        <f>_xlfn.XLOOKUP(Tabla20[[#This Row],[cedula]],TMODELO[Numero Documento],TMODELO[Lugar Funciones])</f>
        <v>MINISTERIO DE CULTURA</v>
      </c>
      <c r="H1038" s="57" t="str">
        <f>_xlfn.XLOOKUP(Tabla20[[#This Row],[cedula]],TCARRERA[CEDULA],TCARRERA[CATEGORIA DEL SERVIDOR],"")</f>
        <v/>
      </c>
      <c r="I1038" s="65" t="e">
        <f>_xlfn.XLOOKUP(Tabla20[[#This Row],[NOMBRE Y APELLIDO]],#REF!,#REF!,_xlfn.XLOOKUP(Tabla20[[#This Row],[CARGO]],Tabla10[CARGO],Tabla10[CATEGORIA],""))</f>
        <v>#REF!</v>
      </c>
      <c r="J1038" s="41" t="e">
        <f>IF(Tabla20[[#This Row],[CARRERA]]&lt;&gt;"",Tabla20[[#This Row],[CARRERA]],IF(Tabla20[[#This Row],[Columna1]]&lt;&gt;"",Tabla20[[#This Row],[Columna1]],""))</f>
        <v>#REF!</v>
      </c>
      <c r="K1038" s="55" t="str">
        <f>IF(Tabla20[[#This Row],[TIPO]]="Temporales",_xlfn.XLOOKUP(Tabla20[[#This Row],[NOMBRE Y APELLIDO]],TBLFECHAS[NOMBRE Y APELLIDO],TBLFECHAS[DESDE]),"")</f>
        <v/>
      </c>
      <c r="L1038" s="55" t="str">
        <f>IF(Tabla20[[#This Row],[TIPO]]="Temporales",_xlfn.XLOOKUP(Tabla20[[#This Row],[NOMBRE Y APELLIDO]],TBLFECHAS[NOMBRE Y APELLIDO],TBLFECHAS[HASTA]),"")</f>
        <v/>
      </c>
      <c r="M1038" s="58">
        <v>50000</v>
      </c>
      <c r="N1038" s="61">
        <v>0</v>
      </c>
      <c r="O1038" s="59">
        <v>0</v>
      </c>
      <c r="P1038" s="59">
        <v>0</v>
      </c>
      <c r="Q1038" s="59">
        <f>Tabla20[[#This Row],[sbruto]]-SUM(Tabla20[[#This Row],[ISR]:[AFP]])-Tabla20[[#This Row],[sneto]]</f>
        <v>0</v>
      </c>
      <c r="R1038" s="59">
        <v>50000</v>
      </c>
      <c r="S1038" s="45" t="str">
        <f>_xlfn.XLOOKUP(Tabla20[[#This Row],[cedula]],TMODELO[Numero Documento],TMODELO[gen])</f>
        <v>F</v>
      </c>
      <c r="T1038" s="49" t="str">
        <f>_xlfn.XLOOKUP(Tabla20[[#This Row],[cedula]],TMODELO[Numero Documento],TMODELO[Lugar Funciones Codigo])</f>
        <v>01.83</v>
      </c>
    </row>
    <row r="1039" spans="1:20" hidden="1">
      <c r="A1039" s="57" t="s">
        <v>3114</v>
      </c>
      <c r="B1039" s="57" t="s">
        <v>3152</v>
      </c>
      <c r="C1039" s="57" t="s">
        <v>3155</v>
      </c>
      <c r="D1039" s="57" t="s">
        <v>2989</v>
      </c>
      <c r="E1039" s="57" t="str">
        <f>_xlfn.XLOOKUP(Tabla20[[#This Row],[cedula]],TMODELO[Numero Documento],TMODELO[Empleado])</f>
        <v>EDDWARD JAVIER GARCIA MONEGRO</v>
      </c>
      <c r="F1039" s="57" t="s">
        <v>1069</v>
      </c>
      <c r="G1039" s="57" t="str">
        <f>_xlfn.XLOOKUP(Tabla20[[#This Row],[cedula]],TMODELO[Numero Documento],TMODELO[Lugar Funciones])</f>
        <v>MINISTERIO DE CULTURA</v>
      </c>
      <c r="H1039" s="57" t="str">
        <f>_xlfn.XLOOKUP(Tabla20[[#This Row],[cedula]],TCARRERA[CEDULA],TCARRERA[CATEGORIA DEL SERVIDOR],"")</f>
        <v/>
      </c>
      <c r="I1039" s="65" t="e">
        <f>_xlfn.XLOOKUP(Tabla20[[#This Row],[NOMBRE Y APELLIDO]],#REF!,#REF!,_xlfn.XLOOKUP(Tabla20[[#This Row],[CARGO]],Tabla10[CARGO],Tabla10[CATEGORIA],""))</f>
        <v>#REF!</v>
      </c>
      <c r="J1039" s="41" t="e">
        <f>IF(Tabla20[[#This Row],[CARRERA]]&lt;&gt;"",Tabla20[[#This Row],[CARRERA]],IF(Tabla20[[#This Row],[Columna1]]&lt;&gt;"",Tabla20[[#This Row],[Columna1]],""))</f>
        <v>#REF!</v>
      </c>
      <c r="K1039" s="55" t="str">
        <f>IF(Tabla20[[#This Row],[TIPO]]="Temporales",_xlfn.XLOOKUP(Tabla20[[#This Row],[NOMBRE Y APELLIDO]],TBLFECHAS[NOMBRE Y APELLIDO],TBLFECHAS[DESDE]),"")</f>
        <v/>
      </c>
      <c r="L1039" s="55" t="str">
        <f>IF(Tabla20[[#This Row],[TIPO]]="Temporales",_xlfn.XLOOKUP(Tabla20[[#This Row],[NOMBRE Y APELLIDO]],TBLFECHAS[NOMBRE Y APELLIDO],TBLFECHAS[HASTA]),"")</f>
        <v/>
      </c>
      <c r="M1039" s="58">
        <v>45000</v>
      </c>
      <c r="N1039" s="61">
        <v>0</v>
      </c>
      <c r="O1039" s="59">
        <v>0</v>
      </c>
      <c r="P1039" s="59">
        <v>0</v>
      </c>
      <c r="Q1039" s="59">
        <f>Tabla20[[#This Row],[sbruto]]-SUM(Tabla20[[#This Row],[ISR]:[AFP]])-Tabla20[[#This Row],[sneto]]</f>
        <v>0</v>
      </c>
      <c r="R1039" s="59">
        <v>45000</v>
      </c>
      <c r="S1039" s="45" t="str">
        <f>_xlfn.XLOOKUP(Tabla20[[#This Row],[cedula]],TMODELO[Numero Documento],TMODELO[gen])</f>
        <v>M</v>
      </c>
      <c r="T1039" s="49" t="str">
        <f>_xlfn.XLOOKUP(Tabla20[[#This Row],[cedula]],TMODELO[Numero Documento],TMODELO[Lugar Funciones Codigo])</f>
        <v>01.83</v>
      </c>
    </row>
    <row r="1040" spans="1:20" hidden="1">
      <c r="A1040" s="57" t="s">
        <v>3114</v>
      </c>
      <c r="B1040" s="57" t="s">
        <v>3152</v>
      </c>
      <c r="C1040" s="57" t="s">
        <v>3155</v>
      </c>
      <c r="D1040" s="57" t="s">
        <v>3071</v>
      </c>
      <c r="E1040" s="57" t="str">
        <f>_xlfn.XLOOKUP(Tabla20[[#This Row],[cedula]],TMODELO[Numero Documento],TMODELO[Empleado])</f>
        <v>RAFAEL CUEVAS NIN</v>
      </c>
      <c r="F1040" s="57" t="s">
        <v>1069</v>
      </c>
      <c r="G1040" s="57" t="str">
        <f>_xlfn.XLOOKUP(Tabla20[[#This Row],[cedula]],TMODELO[Numero Documento],TMODELO[Lugar Funciones])</f>
        <v>MINISTERIO DE CULTURA</v>
      </c>
      <c r="H1040" s="57" t="str">
        <f>_xlfn.XLOOKUP(Tabla20[[#This Row],[cedula]],TCARRERA[CEDULA],TCARRERA[CATEGORIA DEL SERVIDOR],"")</f>
        <v/>
      </c>
      <c r="I1040" s="65" t="e">
        <f>_xlfn.XLOOKUP(Tabla20[[#This Row],[NOMBRE Y APELLIDO]],#REF!,#REF!,_xlfn.XLOOKUP(Tabla20[[#This Row],[CARGO]],Tabla10[CARGO],Tabla10[CATEGORIA],""))</f>
        <v>#REF!</v>
      </c>
      <c r="J1040" s="41" t="e">
        <f>IF(Tabla20[[#This Row],[CARRERA]]&lt;&gt;"",Tabla20[[#This Row],[CARRERA]],IF(Tabla20[[#This Row],[Columna1]]&lt;&gt;"",Tabla20[[#This Row],[Columna1]],""))</f>
        <v>#REF!</v>
      </c>
      <c r="K1040" s="55" t="str">
        <f>IF(Tabla20[[#This Row],[TIPO]]="Temporales",_xlfn.XLOOKUP(Tabla20[[#This Row],[NOMBRE Y APELLIDO]],TBLFECHAS[NOMBRE Y APELLIDO],TBLFECHAS[DESDE]),"")</f>
        <v/>
      </c>
      <c r="L1040" s="55" t="str">
        <f>IF(Tabla20[[#This Row],[TIPO]]="Temporales",_xlfn.XLOOKUP(Tabla20[[#This Row],[NOMBRE Y APELLIDO]],TBLFECHAS[NOMBRE Y APELLIDO],TBLFECHAS[HASTA]),"")</f>
        <v/>
      </c>
      <c r="M1040" s="58">
        <v>32000</v>
      </c>
      <c r="N1040" s="61">
        <v>0</v>
      </c>
      <c r="O1040" s="59">
        <v>0</v>
      </c>
      <c r="P1040" s="59">
        <v>0</v>
      </c>
      <c r="Q1040" s="59">
        <f>Tabla20[[#This Row],[sbruto]]-SUM(Tabla20[[#This Row],[ISR]:[AFP]])-Tabla20[[#This Row],[sneto]]</f>
        <v>0</v>
      </c>
      <c r="R1040" s="59">
        <v>32000</v>
      </c>
      <c r="S1040" s="48" t="str">
        <f>_xlfn.XLOOKUP(Tabla20[[#This Row],[cedula]],TMODELO[Numero Documento],TMODELO[gen])</f>
        <v>M</v>
      </c>
      <c r="T1040" s="49" t="str">
        <f>_xlfn.XLOOKUP(Tabla20[[#This Row],[cedula]],TMODELO[Numero Documento],TMODELO[Lugar Funciones Codigo])</f>
        <v>01.83</v>
      </c>
    </row>
    <row r="1041" spans="1:20" hidden="1">
      <c r="A1041" s="57" t="s">
        <v>3114</v>
      </c>
      <c r="B1041" s="57" t="s">
        <v>3152</v>
      </c>
      <c r="C1041" s="57" t="s">
        <v>3155</v>
      </c>
      <c r="D1041" s="57" t="s">
        <v>3024</v>
      </c>
      <c r="E1041" s="57" t="str">
        <f>_xlfn.XLOOKUP(Tabla20[[#This Row],[cedula]],TMODELO[Numero Documento],TMODELO[Empleado])</f>
        <v>JUAN ALBERTO JIMENEZ DOMINGUEZ</v>
      </c>
      <c r="F1041" s="57" t="s">
        <v>1069</v>
      </c>
      <c r="G1041" s="57" t="str">
        <f>_xlfn.XLOOKUP(Tabla20[[#This Row],[cedula]],TMODELO[Numero Documento],TMODELO[Lugar Funciones])</f>
        <v>MINISTERIO DE CULTURA</v>
      </c>
      <c r="H1041" s="57" t="str">
        <f>_xlfn.XLOOKUP(Tabla20[[#This Row],[cedula]],TCARRERA[CEDULA],TCARRERA[CATEGORIA DEL SERVIDOR],"")</f>
        <v/>
      </c>
      <c r="I1041" s="65" t="e">
        <f>_xlfn.XLOOKUP(Tabla20[[#This Row],[NOMBRE Y APELLIDO]],#REF!,#REF!,_xlfn.XLOOKUP(Tabla20[[#This Row],[CARGO]],Tabla10[CARGO],Tabla10[CATEGORIA],""))</f>
        <v>#REF!</v>
      </c>
      <c r="J1041" s="41" t="e">
        <f>IF(Tabla20[[#This Row],[CARRERA]]&lt;&gt;"",Tabla20[[#This Row],[CARRERA]],IF(Tabla20[[#This Row],[Columna1]]&lt;&gt;"",Tabla20[[#This Row],[Columna1]],""))</f>
        <v>#REF!</v>
      </c>
      <c r="K1041" s="55" t="str">
        <f>IF(Tabla20[[#This Row],[TIPO]]="Temporales",_xlfn.XLOOKUP(Tabla20[[#This Row],[NOMBRE Y APELLIDO]],TBLFECHAS[NOMBRE Y APELLIDO],TBLFECHAS[DESDE]),"")</f>
        <v/>
      </c>
      <c r="L1041" s="55" t="str">
        <f>IF(Tabla20[[#This Row],[TIPO]]="Temporales",_xlfn.XLOOKUP(Tabla20[[#This Row],[NOMBRE Y APELLIDO]],TBLFECHAS[NOMBRE Y APELLIDO],TBLFECHAS[HASTA]),"")</f>
        <v/>
      </c>
      <c r="M1041" s="58">
        <v>30000</v>
      </c>
      <c r="N1041" s="61">
        <v>0</v>
      </c>
      <c r="O1041" s="59">
        <v>0</v>
      </c>
      <c r="P1041" s="59">
        <v>0</v>
      </c>
      <c r="Q1041" s="59">
        <f>Tabla20[[#This Row],[sbruto]]-SUM(Tabla20[[#This Row],[ISR]:[AFP]])-Tabla20[[#This Row],[sneto]]</f>
        <v>0</v>
      </c>
      <c r="R1041" s="59">
        <v>30000</v>
      </c>
      <c r="S1041" s="45" t="str">
        <f>_xlfn.XLOOKUP(Tabla20[[#This Row],[cedula]],TMODELO[Numero Documento],TMODELO[gen])</f>
        <v>M</v>
      </c>
      <c r="T1041" s="49" t="str">
        <f>_xlfn.XLOOKUP(Tabla20[[#This Row],[cedula]],TMODELO[Numero Documento],TMODELO[Lugar Funciones Codigo])</f>
        <v>01.83</v>
      </c>
    </row>
    <row r="1042" spans="1:20" hidden="1">
      <c r="A1042" s="57" t="s">
        <v>3114</v>
      </c>
      <c r="B1042" s="57" t="s">
        <v>3152</v>
      </c>
      <c r="C1042" s="57" t="s">
        <v>3155</v>
      </c>
      <c r="D1042" s="57" t="s">
        <v>2963</v>
      </c>
      <c r="E1042" s="57" t="str">
        <f>_xlfn.XLOOKUP(Tabla20[[#This Row],[cedula]],TMODELO[Numero Documento],TMODELO[Empleado])</f>
        <v>ADOLFO VALDEZ CABRERA</v>
      </c>
      <c r="F1042" s="57" t="s">
        <v>1069</v>
      </c>
      <c r="G1042" s="57" t="str">
        <f>_xlfn.XLOOKUP(Tabla20[[#This Row],[cedula]],TMODELO[Numero Documento],TMODELO[Lugar Funciones])</f>
        <v>MINISTERIO DE CULTURA</v>
      </c>
      <c r="H1042" s="57" t="str">
        <f>_xlfn.XLOOKUP(Tabla20[[#This Row],[cedula]],TCARRERA[CEDULA],TCARRERA[CATEGORIA DEL SERVIDOR],"")</f>
        <v/>
      </c>
      <c r="I1042" s="65" t="e">
        <f>_xlfn.XLOOKUP(Tabla20[[#This Row],[NOMBRE Y APELLIDO]],#REF!,#REF!,_xlfn.XLOOKUP(Tabla20[[#This Row],[CARGO]],Tabla10[CARGO],Tabla10[CATEGORIA],""))</f>
        <v>#REF!</v>
      </c>
      <c r="J1042" s="50" t="e">
        <f>IF(Tabla20[[#This Row],[CARRERA]]&lt;&gt;"",Tabla20[[#This Row],[CARRERA]],IF(Tabla20[[#This Row],[Columna1]]&lt;&gt;"",Tabla20[[#This Row],[Columna1]],""))</f>
        <v>#REF!</v>
      </c>
      <c r="K1042" s="54" t="str">
        <f>IF(Tabla20[[#This Row],[TIPO]]="Temporales",_xlfn.XLOOKUP(Tabla20[[#This Row],[NOMBRE Y APELLIDO]],TBLFECHAS[NOMBRE Y APELLIDO],TBLFECHAS[DESDE]),"")</f>
        <v/>
      </c>
      <c r="L1042" s="54" t="str">
        <f>IF(Tabla20[[#This Row],[TIPO]]="Temporales",_xlfn.XLOOKUP(Tabla20[[#This Row],[NOMBRE Y APELLIDO]],TBLFECHAS[NOMBRE Y APELLIDO],TBLFECHAS[HASTA]),"")</f>
        <v/>
      </c>
      <c r="M1042" s="58">
        <v>30000</v>
      </c>
      <c r="N1042" s="60">
        <v>0</v>
      </c>
      <c r="O1042" s="59">
        <v>0</v>
      </c>
      <c r="P1042" s="59">
        <v>0</v>
      </c>
      <c r="Q1042" s="59">
        <f>Tabla20[[#This Row],[sbruto]]-SUM(Tabla20[[#This Row],[ISR]:[AFP]])-Tabla20[[#This Row],[sneto]]</f>
        <v>0</v>
      </c>
      <c r="R1042" s="59">
        <v>30000</v>
      </c>
      <c r="S1042" s="45" t="str">
        <f>_xlfn.XLOOKUP(Tabla20[[#This Row],[cedula]],TMODELO[Numero Documento],TMODELO[gen])</f>
        <v>M</v>
      </c>
      <c r="T1042" s="49" t="str">
        <f>_xlfn.XLOOKUP(Tabla20[[#This Row],[cedula]],TMODELO[Numero Documento],TMODELO[Lugar Funciones Codigo])</f>
        <v>01.83</v>
      </c>
    </row>
    <row r="1043" spans="1:20" hidden="1">
      <c r="A1043" s="57" t="s">
        <v>3114</v>
      </c>
      <c r="B1043" s="57" t="s">
        <v>3152</v>
      </c>
      <c r="C1043" s="57" t="s">
        <v>3155</v>
      </c>
      <c r="D1043" s="57" t="s">
        <v>3124</v>
      </c>
      <c r="E1043" s="57" t="str">
        <f>_xlfn.XLOOKUP(Tabla20[[#This Row],[cedula]],TMODELO[Numero Documento],TMODELO[Empleado])</f>
        <v>FRANCISCO LOPEZ FRIAS</v>
      </c>
      <c r="F1043" s="57" t="s">
        <v>1069</v>
      </c>
      <c r="G1043" s="57" t="str">
        <f>_xlfn.XLOOKUP(Tabla20[[#This Row],[cedula]],TMODELO[Numero Documento],TMODELO[Lugar Funciones])</f>
        <v>MINISTERIO DE CULTURA</v>
      </c>
      <c r="H1043" s="57" t="str">
        <f>_xlfn.XLOOKUP(Tabla20[[#This Row],[cedula]],TCARRERA[CEDULA],TCARRERA[CATEGORIA DEL SERVIDOR],"")</f>
        <v/>
      </c>
      <c r="I1043" s="65" t="e">
        <f>_xlfn.XLOOKUP(Tabla20[[#This Row],[NOMBRE Y APELLIDO]],#REF!,#REF!,_xlfn.XLOOKUP(Tabla20[[#This Row],[CARGO]],Tabla10[CARGO],Tabla10[CATEGORIA],""))</f>
        <v>#REF!</v>
      </c>
      <c r="J1043" s="41" t="e">
        <f>IF(Tabla20[[#This Row],[CARRERA]]&lt;&gt;"",Tabla20[[#This Row],[CARRERA]],IF(Tabla20[[#This Row],[Columna1]]&lt;&gt;"",Tabla20[[#This Row],[Columna1]],""))</f>
        <v>#REF!</v>
      </c>
      <c r="K1043" s="55" t="str">
        <f>IF(Tabla20[[#This Row],[TIPO]]="Temporales",_xlfn.XLOOKUP(Tabla20[[#This Row],[NOMBRE Y APELLIDO]],TBLFECHAS[NOMBRE Y APELLIDO],TBLFECHAS[DESDE]),"")</f>
        <v/>
      </c>
      <c r="L1043" s="55" t="str">
        <f>IF(Tabla20[[#This Row],[TIPO]]="Temporales",_xlfn.XLOOKUP(Tabla20[[#This Row],[NOMBRE Y APELLIDO]],TBLFECHAS[NOMBRE Y APELLIDO],TBLFECHAS[HASTA]),"")</f>
        <v/>
      </c>
      <c r="M1043" s="58">
        <v>30000</v>
      </c>
      <c r="N1043" s="63">
        <v>0</v>
      </c>
      <c r="O1043" s="59">
        <v>0</v>
      </c>
      <c r="P1043" s="59">
        <v>0</v>
      </c>
      <c r="Q1043" s="59">
        <f>Tabla20[[#This Row],[sbruto]]-SUM(Tabla20[[#This Row],[ISR]:[AFP]])-Tabla20[[#This Row],[sneto]]</f>
        <v>0</v>
      </c>
      <c r="R1043" s="59">
        <v>30000</v>
      </c>
      <c r="S1043" s="45" t="str">
        <f>_xlfn.XLOOKUP(Tabla20[[#This Row],[cedula]],TMODELO[Numero Documento],TMODELO[gen])</f>
        <v>M</v>
      </c>
      <c r="T1043" s="49" t="str">
        <f>_xlfn.XLOOKUP(Tabla20[[#This Row],[cedula]],TMODELO[Numero Documento],TMODELO[Lugar Funciones Codigo])</f>
        <v>01.83</v>
      </c>
    </row>
    <row r="1044" spans="1:20" hidden="1">
      <c r="A1044" s="57" t="s">
        <v>3114</v>
      </c>
      <c r="B1044" s="57" t="s">
        <v>3152</v>
      </c>
      <c r="C1044" s="57" t="s">
        <v>3155</v>
      </c>
      <c r="D1044" s="57" t="s">
        <v>3329</v>
      </c>
      <c r="E1044" s="57" t="str">
        <f>_xlfn.XLOOKUP(Tabla20[[#This Row],[cedula]],TMODELO[Numero Documento],TMODELO[Empleado])</f>
        <v>JIMMY THOMAS HERNANDEZ LANTIGUA</v>
      </c>
      <c r="F1044" s="57" t="s">
        <v>1069</v>
      </c>
      <c r="G1044" s="57" t="str">
        <f>_xlfn.XLOOKUP(Tabla20[[#This Row],[cedula]],TMODELO[Numero Documento],TMODELO[Lugar Funciones])</f>
        <v>MINISTERIO DE CULTURA</v>
      </c>
      <c r="H1044" s="57" t="str">
        <f>_xlfn.XLOOKUP(Tabla20[[#This Row],[cedula]],TCARRERA[CEDULA],TCARRERA[CATEGORIA DEL SERVIDOR],"")</f>
        <v/>
      </c>
      <c r="I1044" s="65" t="e">
        <f>_xlfn.XLOOKUP(Tabla20[[#This Row],[NOMBRE Y APELLIDO]],#REF!,#REF!,_xlfn.XLOOKUP(Tabla20[[#This Row],[CARGO]],Tabla10[CARGO],Tabla10[CATEGORIA],""))</f>
        <v>#REF!</v>
      </c>
      <c r="J1044" s="50" t="e">
        <f>IF(Tabla20[[#This Row],[CARRERA]]&lt;&gt;"",Tabla20[[#This Row],[CARRERA]],IF(Tabla20[[#This Row],[Columna1]]&lt;&gt;"",Tabla20[[#This Row],[Columna1]],""))</f>
        <v>#REF!</v>
      </c>
      <c r="K1044" s="54" t="str">
        <f>IF(Tabla20[[#This Row],[TIPO]]="Temporales",_xlfn.XLOOKUP(Tabla20[[#This Row],[NOMBRE Y APELLIDO]],TBLFECHAS[NOMBRE Y APELLIDO],TBLFECHAS[DESDE]),"")</f>
        <v/>
      </c>
      <c r="L1044" s="54" t="str">
        <f>IF(Tabla20[[#This Row],[TIPO]]="Temporales",_xlfn.XLOOKUP(Tabla20[[#This Row],[NOMBRE Y APELLIDO]],TBLFECHAS[NOMBRE Y APELLIDO],TBLFECHAS[HASTA]),"")</f>
        <v/>
      </c>
      <c r="M1044" s="58">
        <v>30000</v>
      </c>
      <c r="N1044" s="59">
        <v>0</v>
      </c>
      <c r="O1044" s="59">
        <v>0</v>
      </c>
      <c r="P1044" s="59">
        <v>0</v>
      </c>
      <c r="Q1044" s="59">
        <f>Tabla20[[#This Row],[sbruto]]-SUM(Tabla20[[#This Row],[ISR]:[AFP]])-Tabla20[[#This Row],[sneto]]</f>
        <v>0</v>
      </c>
      <c r="R1044" s="59">
        <v>30000</v>
      </c>
      <c r="S1044" s="45" t="str">
        <f>_xlfn.XLOOKUP(Tabla20[[#This Row],[cedula]],TMODELO[Numero Documento],TMODELO[gen])</f>
        <v>M</v>
      </c>
      <c r="T1044" s="49" t="str">
        <f>_xlfn.XLOOKUP(Tabla20[[#This Row],[cedula]],TMODELO[Numero Documento],TMODELO[Lugar Funciones Codigo])</f>
        <v>01.83</v>
      </c>
    </row>
    <row r="1045" spans="1:20" hidden="1">
      <c r="A1045" s="57" t="s">
        <v>3114</v>
      </c>
      <c r="B1045" s="57" t="s">
        <v>3152</v>
      </c>
      <c r="C1045" s="57" t="s">
        <v>3155</v>
      </c>
      <c r="D1045" s="57" t="s">
        <v>2980</v>
      </c>
      <c r="E1045" s="57" t="str">
        <f>_xlfn.XLOOKUP(Tabla20[[#This Row],[cedula]],TMODELO[Numero Documento],TMODELO[Empleado])</f>
        <v>CARLOS RIGALDY UREÑA UREÑA</v>
      </c>
      <c r="F1045" s="57" t="s">
        <v>1069</v>
      </c>
      <c r="G1045" s="57" t="str">
        <f>_xlfn.XLOOKUP(Tabla20[[#This Row],[cedula]],TMODELO[Numero Documento],TMODELO[Lugar Funciones])</f>
        <v>MINISTERIO DE CULTURA</v>
      </c>
      <c r="H1045" s="57" t="str">
        <f>_xlfn.XLOOKUP(Tabla20[[#This Row],[cedula]],TCARRERA[CEDULA],TCARRERA[CATEGORIA DEL SERVIDOR],"")</f>
        <v/>
      </c>
      <c r="I1045" s="65" t="e">
        <f>_xlfn.XLOOKUP(Tabla20[[#This Row],[NOMBRE Y APELLIDO]],#REF!,#REF!,_xlfn.XLOOKUP(Tabla20[[#This Row],[CARGO]],Tabla10[CARGO],Tabla10[CATEGORIA],""))</f>
        <v>#REF!</v>
      </c>
      <c r="J1045" s="41" t="e">
        <f>IF(Tabla20[[#This Row],[CARRERA]]&lt;&gt;"",Tabla20[[#This Row],[CARRERA]],IF(Tabla20[[#This Row],[Columna1]]&lt;&gt;"",Tabla20[[#This Row],[Columna1]],""))</f>
        <v>#REF!</v>
      </c>
      <c r="K1045" s="55" t="str">
        <f>IF(Tabla20[[#This Row],[TIPO]]="Temporales",_xlfn.XLOOKUP(Tabla20[[#This Row],[NOMBRE Y APELLIDO]],TBLFECHAS[NOMBRE Y APELLIDO],TBLFECHAS[DESDE]),"")</f>
        <v/>
      </c>
      <c r="L1045" s="55" t="str">
        <f>IF(Tabla20[[#This Row],[TIPO]]="Temporales",_xlfn.XLOOKUP(Tabla20[[#This Row],[NOMBRE Y APELLIDO]],TBLFECHAS[NOMBRE Y APELLIDO],TBLFECHAS[HASTA]),"")</f>
        <v/>
      </c>
      <c r="M1045" s="58">
        <v>25000</v>
      </c>
      <c r="N1045" s="61">
        <v>0</v>
      </c>
      <c r="O1045" s="59">
        <v>0</v>
      </c>
      <c r="P1045" s="59">
        <v>0</v>
      </c>
      <c r="Q1045" s="59">
        <f>Tabla20[[#This Row],[sbruto]]-SUM(Tabla20[[#This Row],[ISR]:[AFP]])-Tabla20[[#This Row],[sneto]]</f>
        <v>0</v>
      </c>
      <c r="R1045" s="59">
        <v>25000</v>
      </c>
      <c r="S1045" s="45" t="str">
        <f>_xlfn.XLOOKUP(Tabla20[[#This Row],[cedula]],TMODELO[Numero Documento],TMODELO[gen])</f>
        <v>M</v>
      </c>
      <c r="T1045" s="49" t="str">
        <f>_xlfn.XLOOKUP(Tabla20[[#This Row],[cedula]],TMODELO[Numero Documento],TMODELO[Lugar Funciones Codigo])</f>
        <v>01.83</v>
      </c>
    </row>
    <row r="1046" spans="1:20" hidden="1">
      <c r="A1046" s="57" t="s">
        <v>3114</v>
      </c>
      <c r="B1046" s="57" t="s">
        <v>3152</v>
      </c>
      <c r="C1046" s="57" t="s">
        <v>3155</v>
      </c>
      <c r="D1046" s="57" t="s">
        <v>3009</v>
      </c>
      <c r="E1046" s="57" t="str">
        <f>_xlfn.XLOOKUP(Tabla20[[#This Row],[cedula]],TMODELO[Numero Documento],TMODELO[Empleado])</f>
        <v>JANLE CATANO BERROA</v>
      </c>
      <c r="F1046" s="57" t="s">
        <v>1069</v>
      </c>
      <c r="G1046" s="57" t="str">
        <f>_xlfn.XLOOKUP(Tabla20[[#This Row],[cedula]],TMODELO[Numero Documento],TMODELO[Lugar Funciones])</f>
        <v>MINISTERIO DE CULTURA</v>
      </c>
      <c r="H1046" s="57" t="str">
        <f>_xlfn.XLOOKUP(Tabla20[[#This Row],[cedula]],TCARRERA[CEDULA],TCARRERA[CATEGORIA DEL SERVIDOR],"")</f>
        <v/>
      </c>
      <c r="I1046" s="65" t="e">
        <f>_xlfn.XLOOKUP(Tabla20[[#This Row],[NOMBRE Y APELLIDO]],#REF!,#REF!,_xlfn.XLOOKUP(Tabla20[[#This Row],[CARGO]],Tabla10[CARGO],Tabla10[CATEGORIA],""))</f>
        <v>#REF!</v>
      </c>
      <c r="J1046" s="50" t="e">
        <f>IF(Tabla20[[#This Row],[CARRERA]]&lt;&gt;"",Tabla20[[#This Row],[CARRERA]],IF(Tabla20[[#This Row],[Columna1]]&lt;&gt;"",Tabla20[[#This Row],[Columna1]],""))</f>
        <v>#REF!</v>
      </c>
      <c r="K1046" s="54" t="str">
        <f>IF(Tabla20[[#This Row],[TIPO]]="Temporales",_xlfn.XLOOKUP(Tabla20[[#This Row],[NOMBRE Y APELLIDO]],TBLFECHAS[NOMBRE Y APELLIDO],TBLFECHAS[DESDE]),"")</f>
        <v/>
      </c>
      <c r="L1046" s="54" t="str">
        <f>IF(Tabla20[[#This Row],[TIPO]]="Temporales",_xlfn.XLOOKUP(Tabla20[[#This Row],[NOMBRE Y APELLIDO]],TBLFECHAS[NOMBRE Y APELLIDO],TBLFECHAS[HASTA]),"")</f>
        <v/>
      </c>
      <c r="M1046" s="58">
        <v>25000</v>
      </c>
      <c r="N1046" s="59">
        <v>0</v>
      </c>
      <c r="O1046" s="59">
        <v>0</v>
      </c>
      <c r="P1046" s="59">
        <v>0</v>
      </c>
      <c r="Q1046" s="59">
        <f>Tabla20[[#This Row],[sbruto]]-SUM(Tabla20[[#This Row],[ISR]:[AFP]])-Tabla20[[#This Row],[sneto]]</f>
        <v>0</v>
      </c>
      <c r="R1046" s="59">
        <v>25000</v>
      </c>
      <c r="S1046" s="45" t="str">
        <f>_xlfn.XLOOKUP(Tabla20[[#This Row],[cedula]],TMODELO[Numero Documento],TMODELO[gen])</f>
        <v>M</v>
      </c>
      <c r="T1046" s="49" t="str">
        <f>_xlfn.XLOOKUP(Tabla20[[#This Row],[cedula]],TMODELO[Numero Documento],TMODELO[Lugar Funciones Codigo])</f>
        <v>01.83</v>
      </c>
    </row>
    <row r="1047" spans="1:20" hidden="1">
      <c r="A1047" s="57" t="s">
        <v>3114</v>
      </c>
      <c r="B1047" s="57" t="s">
        <v>3152</v>
      </c>
      <c r="C1047" s="57" t="s">
        <v>3155</v>
      </c>
      <c r="D1047" s="57" t="s">
        <v>3091</v>
      </c>
      <c r="E1047" s="57" t="str">
        <f>_xlfn.XLOOKUP(Tabla20[[#This Row],[cedula]],TMODELO[Numero Documento],TMODELO[Empleado])</f>
        <v>WILSON MANUEL MARTE ESPINAL</v>
      </c>
      <c r="F1047" s="57" t="s">
        <v>1069</v>
      </c>
      <c r="G1047" s="57" t="str">
        <f>_xlfn.XLOOKUP(Tabla20[[#This Row],[cedula]],TMODELO[Numero Documento],TMODELO[Lugar Funciones])</f>
        <v>MINISTERIO DE CULTURA</v>
      </c>
      <c r="H1047" s="57" t="str">
        <f>_xlfn.XLOOKUP(Tabla20[[#This Row],[cedula]],TCARRERA[CEDULA],TCARRERA[CATEGORIA DEL SERVIDOR],"")</f>
        <v/>
      </c>
      <c r="I1047" s="65" t="e">
        <f>_xlfn.XLOOKUP(Tabla20[[#This Row],[NOMBRE Y APELLIDO]],#REF!,#REF!,_xlfn.XLOOKUP(Tabla20[[#This Row],[CARGO]],Tabla10[CARGO],Tabla10[CATEGORIA],""))</f>
        <v>#REF!</v>
      </c>
      <c r="J1047" s="50" t="e">
        <f>IF(Tabla20[[#This Row],[CARRERA]]&lt;&gt;"",Tabla20[[#This Row],[CARRERA]],IF(Tabla20[[#This Row],[Columna1]]&lt;&gt;"",Tabla20[[#This Row],[Columna1]],""))</f>
        <v>#REF!</v>
      </c>
      <c r="K1047" s="54" t="str">
        <f>IF(Tabla20[[#This Row],[TIPO]]="Temporales",_xlfn.XLOOKUP(Tabla20[[#This Row],[NOMBRE Y APELLIDO]],TBLFECHAS[NOMBRE Y APELLIDO],TBLFECHAS[DESDE]),"")</f>
        <v/>
      </c>
      <c r="L1047" s="54" t="str">
        <f>IF(Tabla20[[#This Row],[TIPO]]="Temporales",_xlfn.XLOOKUP(Tabla20[[#This Row],[NOMBRE Y APELLIDO]],TBLFECHAS[NOMBRE Y APELLIDO],TBLFECHAS[HASTA]),"")</f>
        <v/>
      </c>
      <c r="M1047" s="58">
        <v>25000</v>
      </c>
      <c r="N1047" s="63">
        <v>0</v>
      </c>
      <c r="O1047" s="59">
        <v>0</v>
      </c>
      <c r="P1047" s="59">
        <v>0</v>
      </c>
      <c r="Q1047" s="59">
        <f>Tabla20[[#This Row],[sbruto]]-SUM(Tabla20[[#This Row],[ISR]:[AFP]])-Tabla20[[#This Row],[sneto]]</f>
        <v>0</v>
      </c>
      <c r="R1047" s="59">
        <v>25000</v>
      </c>
      <c r="S1047" s="45" t="str">
        <f>_xlfn.XLOOKUP(Tabla20[[#This Row],[cedula]],TMODELO[Numero Documento],TMODELO[gen])</f>
        <v>M</v>
      </c>
      <c r="T1047" s="49" t="str">
        <f>_xlfn.XLOOKUP(Tabla20[[#This Row],[cedula]],TMODELO[Numero Documento],TMODELO[Lugar Funciones Codigo])</f>
        <v>01.83</v>
      </c>
    </row>
    <row r="1048" spans="1:20" hidden="1">
      <c r="A1048" s="57" t="s">
        <v>3114</v>
      </c>
      <c r="B1048" s="57" t="s">
        <v>3152</v>
      </c>
      <c r="C1048" s="57" t="s">
        <v>3155</v>
      </c>
      <c r="D1048" s="57" t="s">
        <v>3041</v>
      </c>
      <c r="E1048" s="57" t="str">
        <f>_xlfn.XLOOKUP(Tabla20[[#This Row],[cedula]],TMODELO[Numero Documento],TMODELO[Empleado])</f>
        <v>KEVIN EMIL CARVAJAL PEREZ</v>
      </c>
      <c r="F1048" s="57" t="s">
        <v>1069</v>
      </c>
      <c r="G1048" s="57" t="str">
        <f>_xlfn.XLOOKUP(Tabla20[[#This Row],[cedula]],TMODELO[Numero Documento],TMODELO[Lugar Funciones])</f>
        <v>MINISTERIO DE CULTURA</v>
      </c>
      <c r="H1048" s="57" t="str">
        <f>_xlfn.XLOOKUP(Tabla20[[#This Row],[cedula]],TCARRERA[CEDULA],TCARRERA[CATEGORIA DEL SERVIDOR],"")</f>
        <v/>
      </c>
      <c r="I1048" s="65" t="e">
        <f>_xlfn.XLOOKUP(Tabla20[[#This Row],[NOMBRE Y APELLIDO]],#REF!,#REF!,_xlfn.XLOOKUP(Tabla20[[#This Row],[CARGO]],Tabla10[CARGO],Tabla10[CATEGORIA],""))</f>
        <v>#REF!</v>
      </c>
      <c r="J1048" s="41" t="e">
        <f>IF(Tabla20[[#This Row],[CARRERA]]&lt;&gt;"",Tabla20[[#This Row],[CARRERA]],IF(Tabla20[[#This Row],[Columna1]]&lt;&gt;"",Tabla20[[#This Row],[Columna1]],""))</f>
        <v>#REF!</v>
      </c>
      <c r="K1048" s="55" t="str">
        <f>IF(Tabla20[[#This Row],[TIPO]]="Temporales",_xlfn.XLOOKUP(Tabla20[[#This Row],[NOMBRE Y APELLIDO]],TBLFECHAS[NOMBRE Y APELLIDO],TBLFECHAS[DESDE]),"")</f>
        <v/>
      </c>
      <c r="L1048" s="55" t="str">
        <f>IF(Tabla20[[#This Row],[TIPO]]="Temporales",_xlfn.XLOOKUP(Tabla20[[#This Row],[NOMBRE Y APELLIDO]],TBLFECHAS[NOMBRE Y APELLIDO],TBLFECHAS[HASTA]),"")</f>
        <v/>
      </c>
      <c r="M1048" s="58">
        <v>22000</v>
      </c>
      <c r="N1048" s="61">
        <v>0</v>
      </c>
      <c r="O1048" s="59">
        <v>0</v>
      </c>
      <c r="P1048" s="59">
        <v>0</v>
      </c>
      <c r="Q1048" s="59">
        <f>Tabla20[[#This Row],[sbruto]]-SUM(Tabla20[[#This Row],[ISR]:[AFP]])-Tabla20[[#This Row],[sneto]]</f>
        <v>0</v>
      </c>
      <c r="R1048" s="59">
        <v>22000</v>
      </c>
      <c r="S1048" s="45" t="str">
        <f>_xlfn.XLOOKUP(Tabla20[[#This Row],[cedula]],TMODELO[Numero Documento],TMODELO[gen])</f>
        <v>M</v>
      </c>
      <c r="T1048" s="49" t="str">
        <f>_xlfn.XLOOKUP(Tabla20[[#This Row],[cedula]],TMODELO[Numero Documento],TMODELO[Lugar Funciones Codigo])</f>
        <v>01.83</v>
      </c>
    </row>
    <row r="1049" spans="1:20" hidden="1">
      <c r="A1049" s="57" t="s">
        <v>3114</v>
      </c>
      <c r="B1049" s="57" t="s">
        <v>3152</v>
      </c>
      <c r="C1049" s="57" t="s">
        <v>3155</v>
      </c>
      <c r="D1049" s="57" t="s">
        <v>2999</v>
      </c>
      <c r="E1049" s="57" t="str">
        <f>_xlfn.XLOOKUP(Tabla20[[#This Row],[cedula]],TMODELO[Numero Documento],TMODELO[Empleado])</f>
        <v>FRANCISCO CONFESOR QUEVEDO OTAÑO</v>
      </c>
      <c r="F1049" s="57" t="s">
        <v>1069</v>
      </c>
      <c r="G1049" s="57" t="str">
        <f>_xlfn.XLOOKUP(Tabla20[[#This Row],[cedula]],TMODELO[Numero Documento],TMODELO[Lugar Funciones])</f>
        <v>MINISTERIO DE CULTURA</v>
      </c>
      <c r="H1049" s="57" t="str">
        <f>_xlfn.XLOOKUP(Tabla20[[#This Row],[cedula]],TCARRERA[CEDULA],TCARRERA[CATEGORIA DEL SERVIDOR],"")</f>
        <v/>
      </c>
      <c r="I1049" s="65" t="e">
        <f>_xlfn.XLOOKUP(Tabla20[[#This Row],[NOMBRE Y APELLIDO]],#REF!,#REF!,_xlfn.XLOOKUP(Tabla20[[#This Row],[CARGO]],Tabla10[CARGO],Tabla10[CATEGORIA],""))</f>
        <v>#REF!</v>
      </c>
      <c r="J1049" s="41" t="e">
        <f>IF(Tabla20[[#This Row],[CARRERA]]&lt;&gt;"",Tabla20[[#This Row],[CARRERA]],IF(Tabla20[[#This Row],[Columna1]]&lt;&gt;"",Tabla20[[#This Row],[Columna1]],""))</f>
        <v>#REF!</v>
      </c>
      <c r="K1049" s="55" t="str">
        <f>IF(Tabla20[[#This Row],[TIPO]]="Temporales",_xlfn.XLOOKUP(Tabla20[[#This Row],[NOMBRE Y APELLIDO]],TBLFECHAS[NOMBRE Y APELLIDO],TBLFECHAS[DESDE]),"")</f>
        <v/>
      </c>
      <c r="L1049" s="55" t="str">
        <f>IF(Tabla20[[#This Row],[TIPO]]="Temporales",_xlfn.XLOOKUP(Tabla20[[#This Row],[NOMBRE Y APELLIDO]],TBLFECHAS[NOMBRE Y APELLIDO],TBLFECHAS[HASTA]),"")</f>
        <v/>
      </c>
      <c r="M1049" s="58">
        <v>20000</v>
      </c>
      <c r="N1049" s="60">
        <v>0</v>
      </c>
      <c r="O1049" s="59">
        <v>0</v>
      </c>
      <c r="P1049" s="59">
        <v>0</v>
      </c>
      <c r="Q1049" s="59">
        <f>Tabla20[[#This Row],[sbruto]]-SUM(Tabla20[[#This Row],[ISR]:[AFP]])-Tabla20[[#This Row],[sneto]]</f>
        <v>0</v>
      </c>
      <c r="R1049" s="59">
        <v>20000</v>
      </c>
      <c r="S1049" s="45" t="str">
        <f>_xlfn.XLOOKUP(Tabla20[[#This Row],[cedula]],TMODELO[Numero Documento],TMODELO[gen])</f>
        <v>M</v>
      </c>
      <c r="T1049" s="49" t="str">
        <f>_xlfn.XLOOKUP(Tabla20[[#This Row],[cedula]],TMODELO[Numero Documento],TMODELO[Lugar Funciones Codigo])</f>
        <v>01.83</v>
      </c>
    </row>
    <row r="1050" spans="1:20" hidden="1">
      <c r="A1050" s="57" t="s">
        <v>3114</v>
      </c>
      <c r="B1050" s="57" t="s">
        <v>3152</v>
      </c>
      <c r="C1050" s="57" t="s">
        <v>3155</v>
      </c>
      <c r="D1050" s="57" t="s">
        <v>3019</v>
      </c>
      <c r="E1050" s="57" t="str">
        <f>_xlfn.XLOOKUP(Tabla20[[#This Row],[cedula]],TMODELO[Numero Documento],TMODELO[Empleado])</f>
        <v>JOSE DE JESUS CANDELIER PEÑA</v>
      </c>
      <c r="F1050" s="57" t="s">
        <v>1069</v>
      </c>
      <c r="G1050" s="57" t="str">
        <f>_xlfn.XLOOKUP(Tabla20[[#This Row],[cedula]],TMODELO[Numero Documento],TMODELO[Lugar Funciones])</f>
        <v>MINISTERIO DE CULTURA</v>
      </c>
      <c r="H1050" s="57" t="str">
        <f>_xlfn.XLOOKUP(Tabla20[[#This Row],[cedula]],TCARRERA[CEDULA],TCARRERA[CATEGORIA DEL SERVIDOR],"")</f>
        <v/>
      </c>
      <c r="I1050" s="65" t="e">
        <f>_xlfn.XLOOKUP(Tabla20[[#This Row],[NOMBRE Y APELLIDO]],#REF!,#REF!,_xlfn.XLOOKUP(Tabla20[[#This Row],[CARGO]],Tabla10[CARGO],Tabla10[CATEGORIA],""))</f>
        <v>#REF!</v>
      </c>
      <c r="J1050" s="41" t="e">
        <f>IF(Tabla20[[#This Row],[CARRERA]]&lt;&gt;"",Tabla20[[#This Row],[CARRERA]],IF(Tabla20[[#This Row],[Columna1]]&lt;&gt;"",Tabla20[[#This Row],[Columna1]],""))</f>
        <v>#REF!</v>
      </c>
      <c r="K1050" s="55" t="str">
        <f>IF(Tabla20[[#This Row],[TIPO]]="Temporales",_xlfn.XLOOKUP(Tabla20[[#This Row],[NOMBRE Y APELLIDO]],TBLFECHAS[NOMBRE Y APELLIDO],TBLFECHAS[DESDE]),"")</f>
        <v/>
      </c>
      <c r="L1050" s="55" t="str">
        <f>IF(Tabla20[[#This Row],[TIPO]]="Temporales",_xlfn.XLOOKUP(Tabla20[[#This Row],[NOMBRE Y APELLIDO]],TBLFECHAS[NOMBRE Y APELLIDO],TBLFECHAS[HASTA]),"")</f>
        <v/>
      </c>
      <c r="M1050" s="58">
        <v>20000</v>
      </c>
      <c r="N1050" s="59">
        <v>0</v>
      </c>
      <c r="O1050" s="59">
        <v>0</v>
      </c>
      <c r="P1050" s="59">
        <v>0</v>
      </c>
      <c r="Q1050" s="59">
        <f>Tabla20[[#This Row],[sbruto]]-SUM(Tabla20[[#This Row],[ISR]:[AFP]])-Tabla20[[#This Row],[sneto]]</f>
        <v>0</v>
      </c>
      <c r="R1050" s="59">
        <v>20000</v>
      </c>
      <c r="S1050" s="49" t="str">
        <f>_xlfn.XLOOKUP(Tabla20[[#This Row],[cedula]],TMODELO[Numero Documento],TMODELO[gen])</f>
        <v>M</v>
      </c>
      <c r="T1050" s="49" t="str">
        <f>_xlfn.XLOOKUP(Tabla20[[#This Row],[cedula]],TMODELO[Numero Documento],TMODELO[Lugar Funciones Codigo])</f>
        <v>01.83</v>
      </c>
    </row>
    <row r="1051" spans="1:20" hidden="1">
      <c r="A1051" s="57" t="s">
        <v>3114</v>
      </c>
      <c r="B1051" s="57" t="s">
        <v>3152</v>
      </c>
      <c r="C1051" s="57" t="s">
        <v>3155</v>
      </c>
      <c r="D1051" s="57" t="s">
        <v>3060</v>
      </c>
      <c r="E1051" s="57" t="str">
        <f>_xlfn.XLOOKUP(Tabla20[[#This Row],[cedula]],TMODELO[Numero Documento],TMODELO[Empleado])</f>
        <v>MUSOLINE ANTONIO BURGOS</v>
      </c>
      <c r="F1051" s="57" t="s">
        <v>1069</v>
      </c>
      <c r="G1051" s="57" t="str">
        <f>_xlfn.XLOOKUP(Tabla20[[#This Row],[cedula]],TMODELO[Numero Documento],TMODELO[Lugar Funciones])</f>
        <v>MINISTERIO DE CULTURA</v>
      </c>
      <c r="H1051" s="57" t="str">
        <f>_xlfn.XLOOKUP(Tabla20[[#This Row],[cedula]],TCARRERA[CEDULA],TCARRERA[CATEGORIA DEL SERVIDOR],"")</f>
        <v/>
      </c>
      <c r="I1051" s="65" t="e">
        <f>_xlfn.XLOOKUP(Tabla20[[#This Row],[NOMBRE Y APELLIDO]],#REF!,#REF!,_xlfn.XLOOKUP(Tabla20[[#This Row],[CARGO]],Tabla10[CARGO],Tabla10[CATEGORIA],""))</f>
        <v>#REF!</v>
      </c>
      <c r="J1051" s="41" t="e">
        <f>IF(Tabla20[[#This Row],[CARRERA]]&lt;&gt;"",Tabla20[[#This Row],[CARRERA]],IF(Tabla20[[#This Row],[Columna1]]&lt;&gt;"",Tabla20[[#This Row],[Columna1]],""))</f>
        <v>#REF!</v>
      </c>
      <c r="K1051" s="55" t="str">
        <f>IF(Tabla20[[#This Row],[TIPO]]="Temporales",_xlfn.XLOOKUP(Tabla20[[#This Row],[NOMBRE Y APELLIDO]],TBLFECHAS[NOMBRE Y APELLIDO],TBLFECHAS[DESDE]),"")</f>
        <v/>
      </c>
      <c r="L1051" s="55" t="str">
        <f>IF(Tabla20[[#This Row],[TIPO]]="Temporales",_xlfn.XLOOKUP(Tabla20[[#This Row],[NOMBRE Y APELLIDO]],TBLFECHAS[NOMBRE Y APELLIDO],TBLFECHAS[HASTA]),"")</f>
        <v/>
      </c>
      <c r="M1051" s="58">
        <v>20000</v>
      </c>
      <c r="N1051" s="63">
        <v>0</v>
      </c>
      <c r="O1051" s="59">
        <v>0</v>
      </c>
      <c r="P1051" s="59">
        <v>0</v>
      </c>
      <c r="Q1051" s="59">
        <f>Tabla20[[#This Row],[sbruto]]-SUM(Tabla20[[#This Row],[ISR]:[AFP]])-Tabla20[[#This Row],[sneto]]</f>
        <v>0</v>
      </c>
      <c r="R1051" s="59">
        <v>20000</v>
      </c>
      <c r="S1051" s="48" t="str">
        <f>_xlfn.XLOOKUP(Tabla20[[#This Row],[cedula]],TMODELO[Numero Documento],TMODELO[gen])</f>
        <v>M</v>
      </c>
      <c r="T1051" s="49" t="str">
        <f>_xlfn.XLOOKUP(Tabla20[[#This Row],[cedula]],TMODELO[Numero Documento],TMODELO[Lugar Funciones Codigo])</f>
        <v>01.83</v>
      </c>
    </row>
    <row r="1052" spans="1:20" hidden="1">
      <c r="A1052" s="57" t="s">
        <v>3114</v>
      </c>
      <c r="B1052" s="57" t="s">
        <v>3152</v>
      </c>
      <c r="C1052" s="57" t="s">
        <v>3155</v>
      </c>
      <c r="D1052" s="57" t="s">
        <v>3127</v>
      </c>
      <c r="E1052" s="57" t="str">
        <f>_xlfn.XLOOKUP(Tabla20[[#This Row],[cedula]],TMODELO[Numero Documento],TMODELO[Empleado])</f>
        <v>FRANCISCO ROSARIO VILLAR</v>
      </c>
      <c r="F1052" s="57" t="s">
        <v>1069</v>
      </c>
      <c r="G1052" s="57" t="str">
        <f>_xlfn.XLOOKUP(Tabla20[[#This Row],[cedula]],TMODELO[Numero Documento],TMODELO[Lugar Funciones])</f>
        <v>MINISTERIO DE CULTURA</v>
      </c>
      <c r="H1052" s="57" t="str">
        <f>_xlfn.XLOOKUP(Tabla20[[#This Row],[cedula]],TCARRERA[CEDULA],TCARRERA[CATEGORIA DEL SERVIDOR],"")</f>
        <v/>
      </c>
      <c r="I1052" s="65" t="e">
        <f>_xlfn.XLOOKUP(Tabla20[[#This Row],[NOMBRE Y APELLIDO]],#REF!,#REF!,_xlfn.XLOOKUP(Tabla20[[#This Row],[CARGO]],Tabla10[CARGO],Tabla10[CATEGORIA],""))</f>
        <v>#REF!</v>
      </c>
      <c r="J1052" s="41" t="e">
        <f>IF(Tabla20[[#This Row],[CARRERA]]&lt;&gt;"",Tabla20[[#This Row],[CARRERA]],IF(Tabla20[[#This Row],[Columna1]]&lt;&gt;"",Tabla20[[#This Row],[Columna1]],""))</f>
        <v>#REF!</v>
      </c>
      <c r="K1052" s="55" t="str">
        <f>IF(Tabla20[[#This Row],[TIPO]]="Temporales",_xlfn.XLOOKUP(Tabla20[[#This Row],[NOMBRE Y APELLIDO]],TBLFECHAS[NOMBRE Y APELLIDO],TBLFECHAS[DESDE]),"")</f>
        <v/>
      </c>
      <c r="L1052" s="55" t="str">
        <f>IF(Tabla20[[#This Row],[TIPO]]="Temporales",_xlfn.XLOOKUP(Tabla20[[#This Row],[NOMBRE Y APELLIDO]],TBLFECHAS[NOMBRE Y APELLIDO],TBLFECHAS[HASTA]),"")</f>
        <v/>
      </c>
      <c r="M1052" s="58">
        <v>20000</v>
      </c>
      <c r="N1052" s="59">
        <v>0</v>
      </c>
      <c r="O1052" s="59">
        <v>0</v>
      </c>
      <c r="P1052" s="59">
        <v>0</v>
      </c>
      <c r="Q1052" s="59">
        <f>Tabla20[[#This Row],[sbruto]]-SUM(Tabla20[[#This Row],[ISR]:[AFP]])-Tabla20[[#This Row],[sneto]]</f>
        <v>0</v>
      </c>
      <c r="R1052" s="59">
        <v>20000</v>
      </c>
      <c r="S1052" s="48" t="str">
        <f>_xlfn.XLOOKUP(Tabla20[[#This Row],[cedula]],TMODELO[Numero Documento],TMODELO[gen])</f>
        <v>M</v>
      </c>
      <c r="T1052" s="49" t="str">
        <f>_xlfn.XLOOKUP(Tabla20[[#This Row],[cedula]],TMODELO[Numero Documento],TMODELO[Lugar Funciones Codigo])</f>
        <v>01.83</v>
      </c>
    </row>
    <row r="1053" spans="1:20" hidden="1">
      <c r="A1053" s="57" t="s">
        <v>3114</v>
      </c>
      <c r="B1053" s="57" t="s">
        <v>3152</v>
      </c>
      <c r="C1053" s="57" t="s">
        <v>3155</v>
      </c>
      <c r="D1053" s="57" t="s">
        <v>3044</v>
      </c>
      <c r="E1053" s="57" t="str">
        <f>_xlfn.XLOOKUP(Tabla20[[#This Row],[cedula]],TMODELO[Numero Documento],TMODELO[Empleado])</f>
        <v>LIONAL RAFAEL NOVAS DIAZ</v>
      </c>
      <c r="F1053" s="57" t="s">
        <v>1069</v>
      </c>
      <c r="G1053" s="57" t="str">
        <f>_xlfn.XLOOKUP(Tabla20[[#This Row],[cedula]],TMODELO[Numero Documento],TMODELO[Lugar Funciones])</f>
        <v>MINISTERIO DE CULTURA</v>
      </c>
      <c r="H1053" s="57" t="str">
        <f>_xlfn.XLOOKUP(Tabla20[[#This Row],[cedula]],TCARRERA[CEDULA],TCARRERA[CATEGORIA DEL SERVIDOR],"")</f>
        <v/>
      </c>
      <c r="I1053" s="65" t="e">
        <f>_xlfn.XLOOKUP(Tabla20[[#This Row],[NOMBRE Y APELLIDO]],#REF!,#REF!,_xlfn.XLOOKUP(Tabla20[[#This Row],[CARGO]],Tabla10[CARGO],Tabla10[CATEGORIA],""))</f>
        <v>#REF!</v>
      </c>
      <c r="J1053" s="41" t="e">
        <f>IF(Tabla20[[#This Row],[CARRERA]]&lt;&gt;"",Tabla20[[#This Row],[CARRERA]],IF(Tabla20[[#This Row],[Columna1]]&lt;&gt;"",Tabla20[[#This Row],[Columna1]],""))</f>
        <v>#REF!</v>
      </c>
      <c r="K1053" s="55" t="str">
        <f>IF(Tabla20[[#This Row],[TIPO]]="Temporales",_xlfn.XLOOKUP(Tabla20[[#This Row],[NOMBRE Y APELLIDO]],TBLFECHAS[NOMBRE Y APELLIDO],TBLFECHAS[DESDE]),"")</f>
        <v/>
      </c>
      <c r="L1053" s="55" t="str">
        <f>IF(Tabla20[[#This Row],[TIPO]]="Temporales",_xlfn.XLOOKUP(Tabla20[[#This Row],[NOMBRE Y APELLIDO]],TBLFECHAS[NOMBRE Y APELLIDO],TBLFECHAS[HASTA]),"")</f>
        <v/>
      </c>
      <c r="M1053" s="58">
        <v>20000</v>
      </c>
      <c r="N1053" s="61">
        <v>0</v>
      </c>
      <c r="O1053" s="59">
        <v>0</v>
      </c>
      <c r="P1053" s="59">
        <v>0</v>
      </c>
      <c r="Q1053" s="59">
        <f>Tabla20[[#This Row],[sbruto]]-SUM(Tabla20[[#This Row],[ISR]:[AFP]])-Tabla20[[#This Row],[sneto]]</f>
        <v>0</v>
      </c>
      <c r="R1053" s="59">
        <v>20000</v>
      </c>
      <c r="S1053" s="45" t="str">
        <f>_xlfn.XLOOKUP(Tabla20[[#This Row],[cedula]],TMODELO[Numero Documento],TMODELO[gen])</f>
        <v>M</v>
      </c>
      <c r="T1053" s="49" t="str">
        <f>_xlfn.XLOOKUP(Tabla20[[#This Row],[cedula]],TMODELO[Numero Documento],TMODELO[Lugar Funciones Codigo])</f>
        <v>01.83</v>
      </c>
    </row>
    <row r="1054" spans="1:20" hidden="1">
      <c r="A1054" s="57" t="s">
        <v>3114</v>
      </c>
      <c r="B1054" s="57" t="s">
        <v>3152</v>
      </c>
      <c r="C1054" s="57" t="s">
        <v>3155</v>
      </c>
      <c r="D1054" s="57" t="s">
        <v>3012</v>
      </c>
      <c r="E1054" s="57" t="str">
        <f>_xlfn.XLOOKUP(Tabla20[[#This Row],[cedula]],TMODELO[Numero Documento],TMODELO[Empleado])</f>
        <v>JENNIFER SENA SEGURA</v>
      </c>
      <c r="F1054" s="57" t="s">
        <v>1069</v>
      </c>
      <c r="G1054" s="57" t="str">
        <f>_xlfn.XLOOKUP(Tabla20[[#This Row],[cedula]],TMODELO[Numero Documento],TMODELO[Lugar Funciones])</f>
        <v>MINISTERIO DE CULTURA</v>
      </c>
      <c r="H1054" s="57" t="str">
        <f>_xlfn.XLOOKUP(Tabla20[[#This Row],[cedula]],TCARRERA[CEDULA],TCARRERA[CATEGORIA DEL SERVIDOR],"")</f>
        <v/>
      </c>
      <c r="I1054" s="65" t="e">
        <f>_xlfn.XLOOKUP(Tabla20[[#This Row],[NOMBRE Y APELLIDO]],#REF!,#REF!,_xlfn.XLOOKUP(Tabla20[[#This Row],[CARGO]],Tabla10[CARGO],Tabla10[CATEGORIA],""))</f>
        <v>#REF!</v>
      </c>
      <c r="J1054" s="41" t="e">
        <f>IF(Tabla20[[#This Row],[CARRERA]]&lt;&gt;"",Tabla20[[#This Row],[CARRERA]],IF(Tabla20[[#This Row],[Columna1]]&lt;&gt;"",Tabla20[[#This Row],[Columna1]],""))</f>
        <v>#REF!</v>
      </c>
      <c r="K1054" s="55" t="str">
        <f>IF(Tabla20[[#This Row],[TIPO]]="Temporales",_xlfn.XLOOKUP(Tabla20[[#This Row],[NOMBRE Y APELLIDO]],TBLFECHAS[NOMBRE Y APELLIDO],TBLFECHAS[DESDE]),"")</f>
        <v/>
      </c>
      <c r="L1054" s="55" t="str">
        <f>IF(Tabla20[[#This Row],[TIPO]]="Temporales",_xlfn.XLOOKUP(Tabla20[[#This Row],[NOMBRE Y APELLIDO]],TBLFECHAS[NOMBRE Y APELLIDO],TBLFECHAS[HASTA]),"")</f>
        <v/>
      </c>
      <c r="M1054" s="58">
        <v>20000</v>
      </c>
      <c r="N1054" s="63">
        <v>0</v>
      </c>
      <c r="O1054" s="59">
        <v>0</v>
      </c>
      <c r="P1054" s="59">
        <v>0</v>
      </c>
      <c r="Q1054" s="59">
        <f>Tabla20[[#This Row],[sbruto]]-SUM(Tabla20[[#This Row],[ISR]:[AFP]])-Tabla20[[#This Row],[sneto]]</f>
        <v>0</v>
      </c>
      <c r="R1054" s="59">
        <v>20000</v>
      </c>
      <c r="S1054" s="45" t="str">
        <f>_xlfn.XLOOKUP(Tabla20[[#This Row],[cedula]],TMODELO[Numero Documento],TMODELO[gen])</f>
        <v>F</v>
      </c>
      <c r="T1054" s="49" t="str">
        <f>_xlfn.XLOOKUP(Tabla20[[#This Row],[cedula]],TMODELO[Numero Documento],TMODELO[Lugar Funciones Codigo])</f>
        <v>01.83</v>
      </c>
    </row>
    <row r="1055" spans="1:20" hidden="1">
      <c r="A1055" s="57" t="s">
        <v>3114</v>
      </c>
      <c r="B1055" s="57" t="s">
        <v>3152</v>
      </c>
      <c r="C1055" s="57" t="s">
        <v>3155</v>
      </c>
      <c r="D1055" s="57" t="s">
        <v>3031</v>
      </c>
      <c r="E1055" s="57" t="str">
        <f>_xlfn.XLOOKUP(Tabla20[[#This Row],[cedula]],TMODELO[Numero Documento],TMODELO[Empleado])</f>
        <v>JUAN OMAR PACHECO FIGUEROA</v>
      </c>
      <c r="F1055" s="57" t="s">
        <v>1069</v>
      </c>
      <c r="G1055" s="57" t="str">
        <f>_xlfn.XLOOKUP(Tabla20[[#This Row],[cedula]],TMODELO[Numero Documento],TMODELO[Lugar Funciones])</f>
        <v>MINISTERIO DE CULTURA</v>
      </c>
      <c r="H1055" s="57" t="str">
        <f>_xlfn.XLOOKUP(Tabla20[[#This Row],[cedula]],TCARRERA[CEDULA],TCARRERA[CATEGORIA DEL SERVIDOR],"")</f>
        <v/>
      </c>
      <c r="I1055" s="65" t="e">
        <f>_xlfn.XLOOKUP(Tabla20[[#This Row],[NOMBRE Y APELLIDO]],#REF!,#REF!,_xlfn.XLOOKUP(Tabla20[[#This Row],[CARGO]],Tabla10[CARGO],Tabla10[CATEGORIA],""))</f>
        <v>#REF!</v>
      </c>
      <c r="J1055" s="50" t="e">
        <f>IF(Tabla20[[#This Row],[CARRERA]]&lt;&gt;"",Tabla20[[#This Row],[CARRERA]],IF(Tabla20[[#This Row],[Columna1]]&lt;&gt;"",Tabla20[[#This Row],[Columna1]],""))</f>
        <v>#REF!</v>
      </c>
      <c r="K1055" s="54" t="str">
        <f>IF(Tabla20[[#This Row],[TIPO]]="Temporales",_xlfn.XLOOKUP(Tabla20[[#This Row],[NOMBRE Y APELLIDO]],TBLFECHAS[NOMBRE Y APELLIDO],TBLFECHAS[DESDE]),"")</f>
        <v/>
      </c>
      <c r="L1055" s="54" t="str">
        <f>IF(Tabla20[[#This Row],[TIPO]]="Temporales",_xlfn.XLOOKUP(Tabla20[[#This Row],[NOMBRE Y APELLIDO]],TBLFECHAS[NOMBRE Y APELLIDO],TBLFECHAS[HASTA]),"")</f>
        <v/>
      </c>
      <c r="M1055" s="58">
        <v>18000</v>
      </c>
      <c r="N1055" s="63">
        <v>0</v>
      </c>
      <c r="O1055" s="59">
        <v>0</v>
      </c>
      <c r="P1055" s="59">
        <v>0</v>
      </c>
      <c r="Q1055" s="59">
        <f>Tabla20[[#This Row],[sbruto]]-SUM(Tabla20[[#This Row],[ISR]:[AFP]])-Tabla20[[#This Row],[sneto]]</f>
        <v>0</v>
      </c>
      <c r="R1055" s="59">
        <v>18000</v>
      </c>
      <c r="S1055" s="45" t="str">
        <f>_xlfn.XLOOKUP(Tabla20[[#This Row],[cedula]],TMODELO[Numero Documento],TMODELO[gen])</f>
        <v>M</v>
      </c>
      <c r="T1055" s="49" t="str">
        <f>_xlfn.XLOOKUP(Tabla20[[#This Row],[cedula]],TMODELO[Numero Documento],TMODELO[Lugar Funciones Codigo])</f>
        <v>01.83</v>
      </c>
    </row>
    <row r="1056" spans="1:20" hidden="1">
      <c r="A1056" s="57" t="s">
        <v>3114</v>
      </c>
      <c r="B1056" s="57" t="s">
        <v>3152</v>
      </c>
      <c r="C1056" s="57" t="s">
        <v>3155</v>
      </c>
      <c r="D1056" s="57" t="s">
        <v>3007</v>
      </c>
      <c r="E1056" s="57" t="str">
        <f>_xlfn.XLOOKUP(Tabla20[[#This Row],[cedula]],TMODELO[Numero Documento],TMODELO[Empleado])</f>
        <v>HIPOLITO TAVERAS ROQUE</v>
      </c>
      <c r="F1056" s="57" t="s">
        <v>1069</v>
      </c>
      <c r="G1056" s="57" t="str">
        <f>_xlfn.XLOOKUP(Tabla20[[#This Row],[cedula]],TMODELO[Numero Documento],TMODELO[Lugar Funciones])</f>
        <v>MINISTERIO DE CULTURA</v>
      </c>
      <c r="H1056" s="57" t="str">
        <f>_xlfn.XLOOKUP(Tabla20[[#This Row],[cedula]],TCARRERA[CEDULA],TCARRERA[CATEGORIA DEL SERVIDOR],"")</f>
        <v/>
      </c>
      <c r="I1056" s="65" t="e">
        <f>_xlfn.XLOOKUP(Tabla20[[#This Row],[NOMBRE Y APELLIDO]],#REF!,#REF!,_xlfn.XLOOKUP(Tabla20[[#This Row],[CARGO]],Tabla10[CARGO],Tabla10[CATEGORIA],""))</f>
        <v>#REF!</v>
      </c>
      <c r="J1056" s="41" t="e">
        <f>IF(Tabla20[[#This Row],[CARRERA]]&lt;&gt;"",Tabla20[[#This Row],[CARRERA]],IF(Tabla20[[#This Row],[Columna1]]&lt;&gt;"",Tabla20[[#This Row],[Columna1]],""))</f>
        <v>#REF!</v>
      </c>
      <c r="K1056" s="55" t="str">
        <f>IF(Tabla20[[#This Row],[TIPO]]="Temporales",_xlfn.XLOOKUP(Tabla20[[#This Row],[NOMBRE Y APELLIDO]],TBLFECHAS[NOMBRE Y APELLIDO],TBLFECHAS[DESDE]),"")</f>
        <v/>
      </c>
      <c r="L1056" s="55" t="str">
        <f>IF(Tabla20[[#This Row],[TIPO]]="Temporales",_xlfn.XLOOKUP(Tabla20[[#This Row],[NOMBRE Y APELLIDO]],TBLFECHAS[NOMBRE Y APELLIDO],TBLFECHAS[HASTA]),"")</f>
        <v/>
      </c>
      <c r="M1056" s="58">
        <v>15000</v>
      </c>
      <c r="N1056" s="61">
        <v>0</v>
      </c>
      <c r="O1056" s="59">
        <v>0</v>
      </c>
      <c r="P1056" s="59">
        <v>0</v>
      </c>
      <c r="Q1056" s="59">
        <f>Tabla20[[#This Row],[sbruto]]-SUM(Tabla20[[#This Row],[ISR]:[AFP]])-Tabla20[[#This Row],[sneto]]</f>
        <v>0</v>
      </c>
      <c r="R1056" s="59">
        <v>15000</v>
      </c>
      <c r="S1056" s="45" t="str">
        <f>_xlfn.XLOOKUP(Tabla20[[#This Row],[cedula]],TMODELO[Numero Documento],TMODELO[gen])</f>
        <v>M</v>
      </c>
      <c r="T1056" s="49" t="str">
        <f>_xlfn.XLOOKUP(Tabla20[[#This Row],[cedula]],TMODELO[Numero Documento],TMODELO[Lugar Funciones Codigo])</f>
        <v>01.83</v>
      </c>
    </row>
    <row r="1057" spans="1:20" hidden="1">
      <c r="A1057" s="57" t="s">
        <v>3114</v>
      </c>
      <c r="B1057" s="57" t="s">
        <v>3152</v>
      </c>
      <c r="C1057" s="57" t="s">
        <v>3155</v>
      </c>
      <c r="D1057" s="57" t="s">
        <v>3098</v>
      </c>
      <c r="E1057" s="57" t="str">
        <f>_xlfn.XLOOKUP(Tabla20[[#This Row],[cedula]],TMODELO[Numero Documento],TMODELO[Empleado])</f>
        <v>YSRAEL ENCARNACION MORILLO</v>
      </c>
      <c r="F1057" s="57" t="s">
        <v>1069</v>
      </c>
      <c r="G1057" s="57" t="str">
        <f>_xlfn.XLOOKUP(Tabla20[[#This Row],[cedula]],TMODELO[Numero Documento],TMODELO[Lugar Funciones])</f>
        <v>MINISTERIO DE CULTURA</v>
      </c>
      <c r="H1057" s="57" t="str">
        <f>_xlfn.XLOOKUP(Tabla20[[#This Row],[cedula]],TCARRERA[CEDULA],TCARRERA[CATEGORIA DEL SERVIDOR],"")</f>
        <v/>
      </c>
      <c r="I1057" s="65" t="e">
        <f>_xlfn.XLOOKUP(Tabla20[[#This Row],[NOMBRE Y APELLIDO]],#REF!,#REF!,_xlfn.XLOOKUP(Tabla20[[#This Row],[CARGO]],Tabla10[CARGO],Tabla10[CATEGORIA],""))</f>
        <v>#REF!</v>
      </c>
      <c r="J1057" s="41" t="e">
        <f>IF(Tabla20[[#This Row],[CARRERA]]&lt;&gt;"",Tabla20[[#This Row],[CARRERA]],IF(Tabla20[[#This Row],[Columna1]]&lt;&gt;"",Tabla20[[#This Row],[Columna1]],""))</f>
        <v>#REF!</v>
      </c>
      <c r="K1057" s="55" t="str">
        <f>IF(Tabla20[[#This Row],[TIPO]]="Temporales",_xlfn.XLOOKUP(Tabla20[[#This Row],[NOMBRE Y APELLIDO]],TBLFECHAS[NOMBRE Y APELLIDO],TBLFECHAS[DESDE]),"")</f>
        <v/>
      </c>
      <c r="L1057" s="55" t="str">
        <f>IF(Tabla20[[#This Row],[TIPO]]="Temporales",_xlfn.XLOOKUP(Tabla20[[#This Row],[NOMBRE Y APELLIDO]],TBLFECHAS[NOMBRE Y APELLIDO],TBLFECHAS[HASTA]),"")</f>
        <v/>
      </c>
      <c r="M1057" s="58">
        <v>15000</v>
      </c>
      <c r="N1057" s="63">
        <v>0</v>
      </c>
      <c r="O1057" s="61">
        <v>0</v>
      </c>
      <c r="P1057" s="61">
        <v>0</v>
      </c>
      <c r="Q1057" s="61">
        <f>Tabla20[[#This Row],[sbruto]]-SUM(Tabla20[[#This Row],[ISR]:[AFP]])-Tabla20[[#This Row],[sneto]]</f>
        <v>0</v>
      </c>
      <c r="R1057" s="61">
        <v>15000</v>
      </c>
      <c r="S1057" s="45" t="str">
        <f>_xlfn.XLOOKUP(Tabla20[[#This Row],[cedula]],TMODELO[Numero Documento],TMODELO[gen])</f>
        <v>M</v>
      </c>
      <c r="T1057" s="49" t="str">
        <f>_xlfn.XLOOKUP(Tabla20[[#This Row],[cedula]],TMODELO[Numero Documento],TMODELO[Lugar Funciones Codigo])</f>
        <v>01.83</v>
      </c>
    </row>
    <row r="1058" spans="1:20" hidden="1">
      <c r="A1058" s="57" t="s">
        <v>3114</v>
      </c>
      <c r="B1058" s="57" t="s">
        <v>3152</v>
      </c>
      <c r="C1058" s="57" t="s">
        <v>3155</v>
      </c>
      <c r="D1058" s="57" t="s">
        <v>3095</v>
      </c>
      <c r="E1058" s="57" t="str">
        <f>_xlfn.XLOOKUP(Tabla20[[#This Row],[cedula]],TMODELO[Numero Documento],TMODELO[Empleado])</f>
        <v>YENIS MERCEDES POLANCO PEREZ</v>
      </c>
      <c r="F1058" s="57" t="s">
        <v>1069</v>
      </c>
      <c r="G1058" s="57" t="str">
        <f>_xlfn.XLOOKUP(Tabla20[[#This Row],[cedula]],TMODELO[Numero Documento],TMODELO[Lugar Funciones])</f>
        <v>MINISTERIO DE CULTURA</v>
      </c>
      <c r="H1058" s="57" t="str">
        <f>_xlfn.XLOOKUP(Tabla20[[#This Row],[cedula]],TCARRERA[CEDULA],TCARRERA[CATEGORIA DEL SERVIDOR],"")</f>
        <v/>
      </c>
      <c r="I1058" s="65" t="e">
        <f>_xlfn.XLOOKUP(Tabla20[[#This Row],[NOMBRE Y APELLIDO]],#REF!,#REF!,_xlfn.XLOOKUP(Tabla20[[#This Row],[CARGO]],Tabla10[CARGO],Tabla10[CATEGORIA],""))</f>
        <v>#REF!</v>
      </c>
      <c r="J1058" s="41" t="e">
        <f>IF(Tabla20[[#This Row],[CARRERA]]&lt;&gt;"",Tabla20[[#This Row],[CARRERA]],IF(Tabla20[[#This Row],[Columna1]]&lt;&gt;"",Tabla20[[#This Row],[Columna1]],""))</f>
        <v>#REF!</v>
      </c>
      <c r="K1058" s="55" t="str">
        <f>IF(Tabla20[[#This Row],[TIPO]]="Temporales",_xlfn.XLOOKUP(Tabla20[[#This Row],[NOMBRE Y APELLIDO]],TBLFECHAS[NOMBRE Y APELLIDO],TBLFECHAS[DESDE]),"")</f>
        <v/>
      </c>
      <c r="L1058" s="55" t="str">
        <f>IF(Tabla20[[#This Row],[TIPO]]="Temporales",_xlfn.XLOOKUP(Tabla20[[#This Row],[NOMBRE Y APELLIDO]],TBLFECHAS[NOMBRE Y APELLIDO],TBLFECHAS[HASTA]),"")</f>
        <v/>
      </c>
      <c r="M1058" s="58">
        <v>15000</v>
      </c>
      <c r="N1058" s="59">
        <v>0</v>
      </c>
      <c r="O1058" s="59">
        <v>0</v>
      </c>
      <c r="P1058" s="59">
        <v>0</v>
      </c>
      <c r="Q1058" s="59">
        <f>Tabla20[[#This Row],[sbruto]]-SUM(Tabla20[[#This Row],[ISR]:[AFP]])-Tabla20[[#This Row],[sneto]]</f>
        <v>0</v>
      </c>
      <c r="R1058" s="59">
        <v>15000</v>
      </c>
      <c r="S1058" s="48" t="str">
        <f>_xlfn.XLOOKUP(Tabla20[[#This Row],[cedula]],TMODELO[Numero Documento],TMODELO[gen])</f>
        <v>F</v>
      </c>
      <c r="T1058" s="49" t="str">
        <f>_xlfn.XLOOKUP(Tabla20[[#This Row],[cedula]],TMODELO[Numero Documento],TMODELO[Lugar Funciones Codigo])</f>
        <v>01.83</v>
      </c>
    </row>
    <row r="1059" spans="1:20" hidden="1">
      <c r="A1059" s="57" t="s">
        <v>3114</v>
      </c>
      <c r="B1059" s="57" t="s">
        <v>3152</v>
      </c>
      <c r="C1059" s="57" t="s">
        <v>3155</v>
      </c>
      <c r="D1059" s="57" t="s">
        <v>3055</v>
      </c>
      <c r="E1059" s="57" t="str">
        <f>_xlfn.XLOOKUP(Tabla20[[#This Row],[cedula]],TMODELO[Numero Documento],TMODELO[Empleado])</f>
        <v>MARTHA PEREZ DE LOS SANTOS</v>
      </c>
      <c r="F1059" s="57" t="s">
        <v>1069</v>
      </c>
      <c r="G1059" s="57" t="str">
        <f>_xlfn.XLOOKUP(Tabla20[[#This Row],[cedula]],TMODELO[Numero Documento],TMODELO[Lugar Funciones])</f>
        <v>MINISTERIO DE CULTURA</v>
      </c>
      <c r="H1059" s="57" t="str">
        <f>_xlfn.XLOOKUP(Tabla20[[#This Row],[cedula]],TCARRERA[CEDULA],TCARRERA[CATEGORIA DEL SERVIDOR],"")</f>
        <v/>
      </c>
      <c r="I1059" s="65" t="e">
        <f>_xlfn.XLOOKUP(Tabla20[[#This Row],[NOMBRE Y APELLIDO]],#REF!,#REF!,_xlfn.XLOOKUP(Tabla20[[#This Row],[CARGO]],Tabla10[CARGO],Tabla10[CATEGORIA],""))</f>
        <v>#REF!</v>
      </c>
      <c r="J1059" s="41" t="e">
        <f>IF(Tabla20[[#This Row],[CARRERA]]&lt;&gt;"",Tabla20[[#This Row],[CARRERA]],IF(Tabla20[[#This Row],[Columna1]]&lt;&gt;"",Tabla20[[#This Row],[Columna1]],""))</f>
        <v>#REF!</v>
      </c>
      <c r="K1059" s="55" t="str">
        <f>IF(Tabla20[[#This Row],[TIPO]]="Temporales",_xlfn.XLOOKUP(Tabla20[[#This Row],[NOMBRE Y APELLIDO]],TBLFECHAS[NOMBRE Y APELLIDO],TBLFECHAS[DESDE]),"")</f>
        <v/>
      </c>
      <c r="L1059" s="55" t="str">
        <f>IF(Tabla20[[#This Row],[TIPO]]="Temporales",_xlfn.XLOOKUP(Tabla20[[#This Row],[NOMBRE Y APELLIDO]],TBLFECHAS[NOMBRE Y APELLIDO],TBLFECHAS[HASTA]),"")</f>
        <v/>
      </c>
      <c r="M1059" s="58">
        <v>15000</v>
      </c>
      <c r="N1059" s="61">
        <v>0</v>
      </c>
      <c r="O1059" s="59">
        <v>0</v>
      </c>
      <c r="P1059" s="59">
        <v>0</v>
      </c>
      <c r="Q1059" s="59">
        <f>Tabla20[[#This Row],[sbruto]]-SUM(Tabla20[[#This Row],[ISR]:[AFP]])-Tabla20[[#This Row],[sneto]]</f>
        <v>0</v>
      </c>
      <c r="R1059" s="59">
        <v>15000</v>
      </c>
      <c r="S1059" s="45" t="str">
        <f>_xlfn.XLOOKUP(Tabla20[[#This Row],[cedula]],TMODELO[Numero Documento],TMODELO[gen])</f>
        <v>F</v>
      </c>
      <c r="T1059" s="49" t="str">
        <f>_xlfn.XLOOKUP(Tabla20[[#This Row],[cedula]],TMODELO[Numero Documento],TMODELO[Lugar Funciones Codigo])</f>
        <v>01.83</v>
      </c>
    </row>
    <row r="1060" spans="1:20" hidden="1">
      <c r="A1060" s="57" t="s">
        <v>3114</v>
      </c>
      <c r="B1060" s="57" t="s">
        <v>3152</v>
      </c>
      <c r="C1060" s="57" t="s">
        <v>3155</v>
      </c>
      <c r="D1060" s="57" t="s">
        <v>3061</v>
      </c>
      <c r="E1060" s="57" t="str">
        <f>_xlfn.XLOOKUP(Tabla20[[#This Row],[cedula]],TMODELO[Numero Documento],TMODELO[Empleado])</f>
        <v>NATANAEL MONTERO LEBRON</v>
      </c>
      <c r="F1060" s="57" t="s">
        <v>1069</v>
      </c>
      <c r="G1060" s="57" t="str">
        <f>_xlfn.XLOOKUP(Tabla20[[#This Row],[cedula]],TMODELO[Numero Documento],TMODELO[Lugar Funciones])</f>
        <v>MINISTERIO DE CULTURA</v>
      </c>
      <c r="H1060" s="57" t="str">
        <f>_xlfn.XLOOKUP(Tabla20[[#This Row],[cedula]],TCARRERA[CEDULA],TCARRERA[CATEGORIA DEL SERVIDOR],"")</f>
        <v/>
      </c>
      <c r="I1060" s="65" t="e">
        <f>_xlfn.XLOOKUP(Tabla20[[#This Row],[NOMBRE Y APELLIDO]],#REF!,#REF!,_xlfn.XLOOKUP(Tabla20[[#This Row],[CARGO]],Tabla10[CARGO],Tabla10[CATEGORIA],""))</f>
        <v>#REF!</v>
      </c>
      <c r="J1060" s="41" t="e">
        <f>IF(Tabla20[[#This Row],[CARRERA]]&lt;&gt;"",Tabla20[[#This Row],[CARRERA]],IF(Tabla20[[#This Row],[Columna1]]&lt;&gt;"",Tabla20[[#This Row],[Columna1]],""))</f>
        <v>#REF!</v>
      </c>
      <c r="K1060" s="55" t="str">
        <f>IF(Tabla20[[#This Row],[TIPO]]="Temporales",_xlfn.XLOOKUP(Tabla20[[#This Row],[NOMBRE Y APELLIDO]],TBLFECHAS[NOMBRE Y APELLIDO],TBLFECHAS[DESDE]),"")</f>
        <v/>
      </c>
      <c r="L1060" s="55" t="str">
        <f>IF(Tabla20[[#This Row],[TIPO]]="Temporales",_xlfn.XLOOKUP(Tabla20[[#This Row],[NOMBRE Y APELLIDO]],TBLFECHAS[NOMBRE Y APELLIDO],TBLFECHAS[HASTA]),"")</f>
        <v/>
      </c>
      <c r="M1060" s="58">
        <v>15000</v>
      </c>
      <c r="N1060" s="63">
        <v>0</v>
      </c>
      <c r="O1060" s="59">
        <v>0</v>
      </c>
      <c r="P1060" s="59">
        <v>0</v>
      </c>
      <c r="Q1060" s="59">
        <f>Tabla20[[#This Row],[sbruto]]-SUM(Tabla20[[#This Row],[ISR]:[AFP]])-Tabla20[[#This Row],[sneto]]</f>
        <v>0</v>
      </c>
      <c r="R1060" s="59">
        <v>15000</v>
      </c>
      <c r="S1060" s="45" t="str">
        <f>_xlfn.XLOOKUP(Tabla20[[#This Row],[cedula]],TMODELO[Numero Documento],TMODELO[gen])</f>
        <v>M</v>
      </c>
      <c r="T1060" s="49" t="str">
        <f>_xlfn.XLOOKUP(Tabla20[[#This Row],[cedula]],TMODELO[Numero Documento],TMODELO[Lugar Funciones Codigo])</f>
        <v>01.83</v>
      </c>
    </row>
    <row r="1061" spans="1:20" hidden="1">
      <c r="A1061" s="57" t="s">
        <v>3114</v>
      </c>
      <c r="B1061" s="57" t="s">
        <v>3152</v>
      </c>
      <c r="C1061" s="57" t="s">
        <v>3155</v>
      </c>
      <c r="D1061" s="57" t="s">
        <v>3326</v>
      </c>
      <c r="E1061" s="57" t="str">
        <f>_xlfn.XLOOKUP(Tabla20[[#This Row],[cedula]],TMODELO[Numero Documento],TMODELO[Empleado])</f>
        <v>MARTIR ADAMES PERALTA</v>
      </c>
      <c r="F1061" s="57" t="s">
        <v>1069</v>
      </c>
      <c r="G1061" s="57" t="str">
        <f>_xlfn.XLOOKUP(Tabla20[[#This Row],[cedula]],TMODELO[Numero Documento],TMODELO[Lugar Funciones])</f>
        <v>MINISTERIO DE CULTURA</v>
      </c>
      <c r="H1061" s="57" t="str">
        <f>_xlfn.XLOOKUP(Tabla20[[#This Row],[cedula]],TCARRERA[CEDULA],TCARRERA[CATEGORIA DEL SERVIDOR],"")</f>
        <v/>
      </c>
      <c r="I1061" s="65" t="e">
        <f>_xlfn.XLOOKUP(Tabla20[[#This Row],[NOMBRE Y APELLIDO]],#REF!,#REF!,_xlfn.XLOOKUP(Tabla20[[#This Row],[CARGO]],Tabla10[CARGO],Tabla10[CATEGORIA],""))</f>
        <v>#REF!</v>
      </c>
      <c r="J1061" s="41" t="e">
        <f>IF(Tabla20[[#This Row],[CARRERA]]&lt;&gt;"",Tabla20[[#This Row],[CARRERA]],IF(Tabla20[[#This Row],[Columna1]]&lt;&gt;"",Tabla20[[#This Row],[Columna1]],""))</f>
        <v>#REF!</v>
      </c>
      <c r="K1061" s="55" t="str">
        <f>IF(Tabla20[[#This Row],[TIPO]]="Temporales",_xlfn.XLOOKUP(Tabla20[[#This Row],[NOMBRE Y APELLIDO]],TBLFECHAS[NOMBRE Y APELLIDO],TBLFECHAS[DESDE]),"")</f>
        <v/>
      </c>
      <c r="L1061" s="55" t="str">
        <f>IF(Tabla20[[#This Row],[TIPO]]="Temporales",_xlfn.XLOOKUP(Tabla20[[#This Row],[NOMBRE Y APELLIDO]],TBLFECHAS[NOMBRE Y APELLIDO],TBLFECHAS[HASTA]),"")</f>
        <v/>
      </c>
      <c r="M1061" s="58">
        <v>15000</v>
      </c>
      <c r="N1061" s="63">
        <v>0</v>
      </c>
      <c r="O1061" s="59">
        <v>0</v>
      </c>
      <c r="P1061" s="59">
        <v>0</v>
      </c>
      <c r="Q1061" s="59">
        <f>Tabla20[[#This Row],[sbruto]]-SUM(Tabla20[[#This Row],[ISR]:[AFP]])-Tabla20[[#This Row],[sneto]]</f>
        <v>0</v>
      </c>
      <c r="R1061" s="59">
        <v>15000</v>
      </c>
      <c r="S1061" s="45" t="str">
        <f>_xlfn.XLOOKUP(Tabla20[[#This Row],[cedula]],TMODELO[Numero Documento],TMODELO[gen])</f>
        <v>M</v>
      </c>
      <c r="T1061" s="49" t="str">
        <f>_xlfn.XLOOKUP(Tabla20[[#This Row],[cedula]],TMODELO[Numero Documento],TMODELO[Lugar Funciones Codigo])</f>
        <v>01.83</v>
      </c>
    </row>
    <row r="1062" spans="1:20" hidden="1">
      <c r="A1062" s="57" t="s">
        <v>3114</v>
      </c>
      <c r="B1062" s="57" t="s">
        <v>3152</v>
      </c>
      <c r="C1062" s="57" t="s">
        <v>3155</v>
      </c>
      <c r="D1062" s="57" t="s">
        <v>2977</v>
      </c>
      <c r="E1062" s="57" t="str">
        <f>_xlfn.XLOOKUP(Tabla20[[#This Row],[cedula]],TMODELO[Numero Documento],TMODELO[Empleado])</f>
        <v>CARLOS MANUEL ALCANTARA TOLENTINO</v>
      </c>
      <c r="F1062" s="57" t="s">
        <v>1069</v>
      </c>
      <c r="G1062" s="57" t="str">
        <f>_xlfn.XLOOKUP(Tabla20[[#This Row],[cedula]],TMODELO[Numero Documento],TMODELO[Lugar Funciones])</f>
        <v>MINISTERIO DE CULTURA</v>
      </c>
      <c r="H1062" s="57" t="str">
        <f>_xlfn.XLOOKUP(Tabla20[[#This Row],[cedula]],TCARRERA[CEDULA],TCARRERA[CATEGORIA DEL SERVIDOR],"")</f>
        <v/>
      </c>
      <c r="I1062" s="65" t="e">
        <f>_xlfn.XLOOKUP(Tabla20[[#This Row],[NOMBRE Y APELLIDO]],#REF!,#REF!,_xlfn.XLOOKUP(Tabla20[[#This Row],[CARGO]],Tabla10[CARGO],Tabla10[CATEGORIA],""))</f>
        <v>#REF!</v>
      </c>
      <c r="J1062" s="41" t="e">
        <f>IF(Tabla20[[#This Row],[CARRERA]]&lt;&gt;"",Tabla20[[#This Row],[CARRERA]],IF(Tabla20[[#This Row],[Columna1]]&lt;&gt;"",Tabla20[[#This Row],[Columna1]],""))</f>
        <v>#REF!</v>
      </c>
      <c r="K1062" s="55" t="str">
        <f>IF(Tabla20[[#This Row],[TIPO]]="Temporales",_xlfn.XLOOKUP(Tabla20[[#This Row],[NOMBRE Y APELLIDO]],TBLFECHAS[NOMBRE Y APELLIDO],TBLFECHAS[DESDE]),"")</f>
        <v/>
      </c>
      <c r="L1062" s="55" t="str">
        <f>IF(Tabla20[[#This Row],[TIPO]]="Temporales",_xlfn.XLOOKUP(Tabla20[[#This Row],[NOMBRE Y APELLIDO]],TBLFECHAS[NOMBRE Y APELLIDO],TBLFECHAS[HASTA]),"")</f>
        <v/>
      </c>
      <c r="M1062" s="58">
        <v>15000</v>
      </c>
      <c r="N1062" s="61">
        <v>0</v>
      </c>
      <c r="O1062" s="59">
        <v>0</v>
      </c>
      <c r="P1062" s="59">
        <v>0</v>
      </c>
      <c r="Q1062" s="59">
        <f>Tabla20[[#This Row],[sbruto]]-SUM(Tabla20[[#This Row],[ISR]:[AFP]])-Tabla20[[#This Row],[sneto]]</f>
        <v>0</v>
      </c>
      <c r="R1062" s="59">
        <v>15000</v>
      </c>
      <c r="S1062" s="45" t="str">
        <f>_xlfn.XLOOKUP(Tabla20[[#This Row],[cedula]],TMODELO[Numero Documento],TMODELO[gen])</f>
        <v>M</v>
      </c>
      <c r="T1062" s="49" t="str">
        <f>_xlfn.XLOOKUP(Tabla20[[#This Row],[cedula]],TMODELO[Numero Documento],TMODELO[Lugar Funciones Codigo])</f>
        <v>01.83</v>
      </c>
    </row>
    <row r="1063" spans="1:20" hidden="1">
      <c r="A1063" s="57" t="s">
        <v>3114</v>
      </c>
      <c r="B1063" s="57" t="s">
        <v>3152</v>
      </c>
      <c r="C1063" s="57" t="s">
        <v>3155</v>
      </c>
      <c r="D1063" s="57" t="s">
        <v>3016</v>
      </c>
      <c r="E1063" s="57" t="str">
        <f>_xlfn.XLOOKUP(Tabla20[[#This Row],[cedula]],TMODELO[Numero Documento],TMODELO[Empleado])</f>
        <v>JOSE ALTAGRACIA MEDRANO PLATA</v>
      </c>
      <c r="F1063" s="57" t="s">
        <v>1069</v>
      </c>
      <c r="G1063" s="57" t="str">
        <f>_xlfn.XLOOKUP(Tabla20[[#This Row],[cedula]],TMODELO[Numero Documento],TMODELO[Lugar Funciones])</f>
        <v>MINISTERIO DE CULTURA</v>
      </c>
      <c r="H1063" s="57" t="str">
        <f>_xlfn.XLOOKUP(Tabla20[[#This Row],[cedula]],TCARRERA[CEDULA],TCARRERA[CATEGORIA DEL SERVIDOR],"")</f>
        <v/>
      </c>
      <c r="I1063" s="65" t="e">
        <f>_xlfn.XLOOKUP(Tabla20[[#This Row],[NOMBRE Y APELLIDO]],#REF!,#REF!,_xlfn.XLOOKUP(Tabla20[[#This Row],[CARGO]],Tabla10[CARGO],Tabla10[CATEGORIA],""))</f>
        <v>#REF!</v>
      </c>
      <c r="J1063" s="41" t="e">
        <f>IF(Tabla20[[#This Row],[CARRERA]]&lt;&gt;"",Tabla20[[#This Row],[CARRERA]],IF(Tabla20[[#This Row],[Columna1]]&lt;&gt;"",Tabla20[[#This Row],[Columna1]],""))</f>
        <v>#REF!</v>
      </c>
      <c r="K1063" s="55" t="str">
        <f>IF(Tabla20[[#This Row],[TIPO]]="Temporales",_xlfn.XLOOKUP(Tabla20[[#This Row],[NOMBRE Y APELLIDO]],TBLFECHAS[NOMBRE Y APELLIDO],TBLFECHAS[DESDE]),"")</f>
        <v/>
      </c>
      <c r="L1063" s="55" t="str">
        <f>IF(Tabla20[[#This Row],[TIPO]]="Temporales",_xlfn.XLOOKUP(Tabla20[[#This Row],[NOMBRE Y APELLIDO]],TBLFECHAS[NOMBRE Y APELLIDO],TBLFECHAS[HASTA]),"")</f>
        <v/>
      </c>
      <c r="M1063" s="58">
        <v>15000</v>
      </c>
      <c r="N1063" s="59">
        <v>0</v>
      </c>
      <c r="O1063" s="59">
        <v>0</v>
      </c>
      <c r="P1063" s="59">
        <v>0</v>
      </c>
      <c r="Q1063" s="59">
        <f>Tabla20[[#This Row],[sbruto]]-SUM(Tabla20[[#This Row],[ISR]:[AFP]])-Tabla20[[#This Row],[sneto]]</f>
        <v>0</v>
      </c>
      <c r="R1063" s="59">
        <v>15000</v>
      </c>
      <c r="S1063" s="45" t="str">
        <f>_xlfn.XLOOKUP(Tabla20[[#This Row],[cedula]],TMODELO[Numero Documento],TMODELO[gen])</f>
        <v>M</v>
      </c>
      <c r="T1063" s="49" t="str">
        <f>_xlfn.XLOOKUP(Tabla20[[#This Row],[cedula]],TMODELO[Numero Documento],TMODELO[Lugar Funciones Codigo])</f>
        <v>01.83</v>
      </c>
    </row>
    <row r="1064" spans="1:20" hidden="1">
      <c r="A1064" s="57" t="s">
        <v>3114</v>
      </c>
      <c r="B1064" s="57" t="s">
        <v>3152</v>
      </c>
      <c r="C1064" s="57" t="s">
        <v>3155</v>
      </c>
      <c r="D1064" s="57" t="s">
        <v>3006</v>
      </c>
      <c r="E1064" s="57" t="str">
        <f>_xlfn.XLOOKUP(Tabla20[[#This Row],[cedula]],TMODELO[Numero Documento],TMODELO[Empleado])</f>
        <v>HENRRI CARPIO DE JESUS</v>
      </c>
      <c r="F1064" s="57" t="s">
        <v>1069</v>
      </c>
      <c r="G1064" s="57" t="str">
        <f>_xlfn.XLOOKUP(Tabla20[[#This Row],[cedula]],TMODELO[Numero Documento],TMODELO[Lugar Funciones])</f>
        <v>MINISTERIO DE CULTURA</v>
      </c>
      <c r="H1064" s="57" t="str">
        <f>_xlfn.XLOOKUP(Tabla20[[#This Row],[cedula]],TCARRERA[CEDULA],TCARRERA[CATEGORIA DEL SERVIDOR],"")</f>
        <v/>
      </c>
      <c r="I1064" s="65" t="e">
        <f>_xlfn.XLOOKUP(Tabla20[[#This Row],[NOMBRE Y APELLIDO]],#REF!,#REF!,_xlfn.XLOOKUP(Tabla20[[#This Row],[CARGO]],Tabla10[CARGO],Tabla10[CATEGORIA],""))</f>
        <v>#REF!</v>
      </c>
      <c r="J1064" s="41" t="e">
        <f>IF(Tabla20[[#This Row],[CARRERA]]&lt;&gt;"",Tabla20[[#This Row],[CARRERA]],IF(Tabla20[[#This Row],[Columna1]]&lt;&gt;"",Tabla20[[#This Row],[Columna1]],""))</f>
        <v>#REF!</v>
      </c>
      <c r="K1064" s="55" t="str">
        <f>IF(Tabla20[[#This Row],[TIPO]]="Temporales",_xlfn.XLOOKUP(Tabla20[[#This Row],[NOMBRE Y APELLIDO]],TBLFECHAS[NOMBRE Y APELLIDO],TBLFECHAS[DESDE]),"")</f>
        <v/>
      </c>
      <c r="L1064" s="55" t="str">
        <f>IF(Tabla20[[#This Row],[TIPO]]="Temporales",_xlfn.XLOOKUP(Tabla20[[#This Row],[NOMBRE Y APELLIDO]],TBLFECHAS[NOMBRE Y APELLIDO],TBLFECHAS[HASTA]),"")</f>
        <v/>
      </c>
      <c r="M1064" s="58">
        <v>15000</v>
      </c>
      <c r="N1064" s="61">
        <v>0</v>
      </c>
      <c r="O1064" s="59">
        <v>0</v>
      </c>
      <c r="P1064" s="59">
        <v>0</v>
      </c>
      <c r="Q1064" s="59">
        <f>Tabla20[[#This Row],[sbruto]]-SUM(Tabla20[[#This Row],[ISR]:[AFP]])-Tabla20[[#This Row],[sneto]]</f>
        <v>0</v>
      </c>
      <c r="R1064" s="59">
        <v>15000</v>
      </c>
      <c r="S1064" s="49" t="str">
        <f>_xlfn.XLOOKUP(Tabla20[[#This Row],[cedula]],TMODELO[Numero Documento],TMODELO[gen])</f>
        <v>M</v>
      </c>
      <c r="T1064" s="49" t="str">
        <f>_xlfn.XLOOKUP(Tabla20[[#This Row],[cedula]],TMODELO[Numero Documento],TMODELO[Lugar Funciones Codigo])</f>
        <v>01.83</v>
      </c>
    </row>
    <row r="1065" spans="1:20" hidden="1">
      <c r="A1065" s="57" t="s">
        <v>3114</v>
      </c>
      <c r="B1065" s="57" t="s">
        <v>3152</v>
      </c>
      <c r="C1065" s="57" t="s">
        <v>3155</v>
      </c>
      <c r="D1065" s="57" t="s">
        <v>3075</v>
      </c>
      <c r="E1065" s="57" t="str">
        <f>_xlfn.XLOOKUP(Tabla20[[#This Row],[cedula]],TMODELO[Numero Documento],TMODELO[Empleado])</f>
        <v>RAMON PERDOMO GONZALEZ</v>
      </c>
      <c r="F1065" s="57" t="s">
        <v>1069</v>
      </c>
      <c r="G1065" s="57" t="str">
        <f>_xlfn.XLOOKUP(Tabla20[[#This Row],[cedula]],TMODELO[Numero Documento],TMODELO[Lugar Funciones])</f>
        <v>MINISTERIO DE CULTURA</v>
      </c>
      <c r="H1065" s="57" t="str">
        <f>_xlfn.XLOOKUP(Tabla20[[#This Row],[cedula]],TCARRERA[CEDULA],TCARRERA[CATEGORIA DEL SERVIDOR],"")</f>
        <v/>
      </c>
      <c r="I1065" s="65" t="e">
        <f>_xlfn.XLOOKUP(Tabla20[[#This Row],[NOMBRE Y APELLIDO]],#REF!,#REF!,_xlfn.XLOOKUP(Tabla20[[#This Row],[CARGO]],Tabla10[CARGO],Tabla10[CATEGORIA],""))</f>
        <v>#REF!</v>
      </c>
      <c r="J1065" s="41" t="e">
        <f>IF(Tabla20[[#This Row],[CARRERA]]&lt;&gt;"",Tabla20[[#This Row],[CARRERA]],IF(Tabla20[[#This Row],[Columna1]]&lt;&gt;"",Tabla20[[#This Row],[Columna1]],""))</f>
        <v>#REF!</v>
      </c>
      <c r="K1065" s="55" t="str">
        <f>IF(Tabla20[[#This Row],[TIPO]]="Temporales",_xlfn.XLOOKUP(Tabla20[[#This Row],[NOMBRE Y APELLIDO]],TBLFECHAS[NOMBRE Y APELLIDO],TBLFECHAS[DESDE]),"")</f>
        <v/>
      </c>
      <c r="L1065" s="55" t="str">
        <f>IF(Tabla20[[#This Row],[TIPO]]="Temporales",_xlfn.XLOOKUP(Tabla20[[#This Row],[NOMBRE Y APELLIDO]],TBLFECHAS[NOMBRE Y APELLIDO],TBLFECHAS[HASTA]),"")</f>
        <v/>
      </c>
      <c r="M1065" s="58">
        <v>15000</v>
      </c>
      <c r="N1065" s="61">
        <v>0</v>
      </c>
      <c r="O1065" s="59">
        <v>0</v>
      </c>
      <c r="P1065" s="59">
        <v>0</v>
      </c>
      <c r="Q1065" s="59">
        <f>Tabla20[[#This Row],[sbruto]]-SUM(Tabla20[[#This Row],[ISR]:[AFP]])-Tabla20[[#This Row],[sneto]]</f>
        <v>0</v>
      </c>
      <c r="R1065" s="59">
        <v>15000</v>
      </c>
      <c r="S1065" s="49" t="str">
        <f>_xlfn.XLOOKUP(Tabla20[[#This Row],[cedula]],TMODELO[Numero Documento],TMODELO[gen])</f>
        <v>M</v>
      </c>
      <c r="T1065" s="49" t="str">
        <f>_xlfn.XLOOKUP(Tabla20[[#This Row],[cedula]],TMODELO[Numero Documento],TMODELO[Lugar Funciones Codigo])</f>
        <v>01.83</v>
      </c>
    </row>
    <row r="1066" spans="1:20" hidden="1">
      <c r="A1066" s="57" t="s">
        <v>3114</v>
      </c>
      <c r="B1066" s="57" t="s">
        <v>3152</v>
      </c>
      <c r="C1066" s="57" t="s">
        <v>3155</v>
      </c>
      <c r="D1066" s="57" t="s">
        <v>3081</v>
      </c>
      <c r="E1066" s="57" t="str">
        <f>_xlfn.XLOOKUP(Tabla20[[#This Row],[cedula]],TMODELO[Numero Documento],TMODELO[Empleado])</f>
        <v>SECUNDINO SIERRA PEREZ</v>
      </c>
      <c r="F1066" s="57" t="s">
        <v>1069</v>
      </c>
      <c r="G1066" s="57" t="str">
        <f>_xlfn.XLOOKUP(Tabla20[[#This Row],[cedula]],TMODELO[Numero Documento],TMODELO[Lugar Funciones])</f>
        <v>MINISTERIO DE CULTURA</v>
      </c>
      <c r="H1066" s="57" t="str">
        <f>_xlfn.XLOOKUP(Tabla20[[#This Row],[cedula]],TCARRERA[CEDULA],TCARRERA[CATEGORIA DEL SERVIDOR],"")</f>
        <v/>
      </c>
      <c r="I1066" s="65" t="e">
        <f>_xlfn.XLOOKUP(Tabla20[[#This Row],[NOMBRE Y APELLIDO]],#REF!,#REF!,_xlfn.XLOOKUP(Tabla20[[#This Row],[CARGO]],Tabla10[CARGO],Tabla10[CATEGORIA],""))</f>
        <v>#REF!</v>
      </c>
      <c r="J1066" s="41" t="e">
        <f>IF(Tabla20[[#This Row],[CARRERA]]&lt;&gt;"",Tabla20[[#This Row],[CARRERA]],IF(Tabla20[[#This Row],[Columna1]]&lt;&gt;"",Tabla20[[#This Row],[Columna1]],""))</f>
        <v>#REF!</v>
      </c>
      <c r="K1066" s="55" t="str">
        <f>IF(Tabla20[[#This Row],[TIPO]]="Temporales",_xlfn.XLOOKUP(Tabla20[[#This Row],[NOMBRE Y APELLIDO]],TBLFECHAS[NOMBRE Y APELLIDO],TBLFECHAS[DESDE]),"")</f>
        <v/>
      </c>
      <c r="L1066" s="55" t="str">
        <f>IF(Tabla20[[#This Row],[TIPO]]="Temporales",_xlfn.XLOOKUP(Tabla20[[#This Row],[NOMBRE Y APELLIDO]],TBLFECHAS[NOMBRE Y APELLIDO],TBLFECHAS[HASTA]),"")</f>
        <v/>
      </c>
      <c r="M1066" s="58">
        <v>15000</v>
      </c>
      <c r="N1066" s="61">
        <v>0</v>
      </c>
      <c r="O1066" s="59">
        <v>0</v>
      </c>
      <c r="P1066" s="59">
        <v>0</v>
      </c>
      <c r="Q1066" s="59">
        <f>Tabla20[[#This Row],[sbruto]]-SUM(Tabla20[[#This Row],[ISR]:[AFP]])-Tabla20[[#This Row],[sneto]]</f>
        <v>0</v>
      </c>
      <c r="R1066" s="59">
        <v>15000</v>
      </c>
      <c r="S1066" s="49" t="str">
        <f>_xlfn.XLOOKUP(Tabla20[[#This Row],[cedula]],TMODELO[Numero Documento],TMODELO[gen])</f>
        <v>M</v>
      </c>
      <c r="T1066" s="49" t="str">
        <f>_xlfn.XLOOKUP(Tabla20[[#This Row],[cedula]],TMODELO[Numero Documento],TMODELO[Lugar Funciones Codigo])</f>
        <v>01.83</v>
      </c>
    </row>
    <row r="1067" spans="1:20" hidden="1">
      <c r="A1067" s="57" t="s">
        <v>3114</v>
      </c>
      <c r="B1067" s="57" t="s">
        <v>3152</v>
      </c>
      <c r="C1067" s="57" t="s">
        <v>3155</v>
      </c>
      <c r="D1067" s="57" t="s">
        <v>2996</v>
      </c>
      <c r="E1067" s="57" t="str">
        <f>_xlfn.XLOOKUP(Tabla20[[#This Row],[cedula]],TMODELO[Numero Documento],TMODELO[Empleado])</f>
        <v>FELIX JOSE VENTURA CASTRO</v>
      </c>
      <c r="F1067" s="57" t="s">
        <v>1069</v>
      </c>
      <c r="G1067" s="57" t="str">
        <f>_xlfn.XLOOKUP(Tabla20[[#This Row],[cedula]],TMODELO[Numero Documento],TMODELO[Lugar Funciones])</f>
        <v>MINISTERIO DE CULTURA</v>
      </c>
      <c r="H1067" s="57" t="str">
        <f>_xlfn.XLOOKUP(Tabla20[[#This Row],[cedula]],TCARRERA[CEDULA],TCARRERA[CATEGORIA DEL SERVIDOR],"")</f>
        <v/>
      </c>
      <c r="I1067" s="65" t="e">
        <f>_xlfn.XLOOKUP(Tabla20[[#This Row],[NOMBRE Y APELLIDO]],#REF!,#REF!,_xlfn.XLOOKUP(Tabla20[[#This Row],[CARGO]],Tabla10[CARGO],Tabla10[CATEGORIA],""))</f>
        <v>#REF!</v>
      </c>
      <c r="J1067" s="50" t="e">
        <f>IF(Tabla20[[#This Row],[CARRERA]]&lt;&gt;"",Tabla20[[#This Row],[CARRERA]],IF(Tabla20[[#This Row],[Columna1]]&lt;&gt;"",Tabla20[[#This Row],[Columna1]],""))</f>
        <v>#REF!</v>
      </c>
      <c r="K1067" s="54" t="str">
        <f>IF(Tabla20[[#This Row],[TIPO]]="Temporales",_xlfn.XLOOKUP(Tabla20[[#This Row],[NOMBRE Y APELLIDO]],TBLFECHAS[NOMBRE Y APELLIDO],TBLFECHAS[DESDE]),"")</f>
        <v/>
      </c>
      <c r="L1067" s="54" t="str">
        <f>IF(Tabla20[[#This Row],[TIPO]]="Temporales",_xlfn.XLOOKUP(Tabla20[[#This Row],[NOMBRE Y APELLIDO]],TBLFECHAS[NOMBRE Y APELLIDO],TBLFECHAS[HASTA]),"")</f>
        <v/>
      </c>
      <c r="M1067" s="58">
        <v>13000</v>
      </c>
      <c r="N1067" s="59">
        <v>0</v>
      </c>
      <c r="O1067" s="59">
        <v>0</v>
      </c>
      <c r="P1067" s="59">
        <v>0</v>
      </c>
      <c r="Q1067" s="59">
        <f>Tabla20[[#This Row],[sbruto]]-SUM(Tabla20[[#This Row],[ISR]:[AFP]])-Tabla20[[#This Row],[sneto]]</f>
        <v>0</v>
      </c>
      <c r="R1067" s="59">
        <v>13000</v>
      </c>
      <c r="S1067" s="45" t="str">
        <f>_xlfn.XLOOKUP(Tabla20[[#This Row],[cedula]],TMODELO[Numero Documento],TMODELO[gen])</f>
        <v>M</v>
      </c>
      <c r="T1067" s="49" t="str">
        <f>_xlfn.XLOOKUP(Tabla20[[#This Row],[cedula]],TMODELO[Numero Documento],TMODELO[Lugar Funciones Codigo])</f>
        <v>01.83</v>
      </c>
    </row>
    <row r="1068" spans="1:20" hidden="1">
      <c r="A1068" s="57" t="s">
        <v>3114</v>
      </c>
      <c r="B1068" s="57" t="s">
        <v>3152</v>
      </c>
      <c r="C1068" s="57" t="s">
        <v>3155</v>
      </c>
      <c r="D1068" s="57" t="s">
        <v>3049</v>
      </c>
      <c r="E1068" s="57" t="str">
        <f>_xlfn.XLOOKUP(Tabla20[[#This Row],[cedula]],TMODELO[Numero Documento],TMODELO[Empleado])</f>
        <v>MANUEL EMILIO GALVAN ALCANTARA</v>
      </c>
      <c r="F1068" s="57" t="s">
        <v>1069</v>
      </c>
      <c r="G1068" s="57" t="str">
        <f>_xlfn.XLOOKUP(Tabla20[[#This Row],[cedula]],TMODELO[Numero Documento],TMODELO[Lugar Funciones])</f>
        <v>MINISTERIO DE CULTURA</v>
      </c>
      <c r="H1068" s="57" t="str">
        <f>_xlfn.XLOOKUP(Tabla20[[#This Row],[cedula]],TCARRERA[CEDULA],TCARRERA[CATEGORIA DEL SERVIDOR],"")</f>
        <v/>
      </c>
      <c r="I1068" s="65" t="e">
        <f>_xlfn.XLOOKUP(Tabla20[[#This Row],[NOMBRE Y APELLIDO]],#REF!,#REF!,_xlfn.XLOOKUP(Tabla20[[#This Row],[CARGO]],Tabla10[CARGO],Tabla10[CATEGORIA],""))</f>
        <v>#REF!</v>
      </c>
      <c r="J1068" s="50" t="e">
        <f>IF(Tabla20[[#This Row],[CARRERA]]&lt;&gt;"",Tabla20[[#This Row],[CARRERA]],IF(Tabla20[[#This Row],[Columna1]]&lt;&gt;"",Tabla20[[#This Row],[Columna1]],""))</f>
        <v>#REF!</v>
      </c>
      <c r="K1068" s="54" t="str">
        <f>IF(Tabla20[[#This Row],[TIPO]]="Temporales",_xlfn.XLOOKUP(Tabla20[[#This Row],[NOMBRE Y APELLIDO]],TBLFECHAS[NOMBRE Y APELLIDO],TBLFECHAS[DESDE]),"")</f>
        <v/>
      </c>
      <c r="L1068" s="54" t="str">
        <f>IF(Tabla20[[#This Row],[TIPO]]="Temporales",_xlfn.XLOOKUP(Tabla20[[#This Row],[NOMBRE Y APELLIDO]],TBLFECHAS[NOMBRE Y APELLIDO],TBLFECHAS[HASTA]),"")</f>
        <v/>
      </c>
      <c r="M1068" s="58">
        <v>12000</v>
      </c>
      <c r="N1068" s="59">
        <v>0</v>
      </c>
      <c r="O1068" s="59">
        <v>0</v>
      </c>
      <c r="P1068" s="59">
        <v>0</v>
      </c>
      <c r="Q1068" s="59">
        <f>Tabla20[[#This Row],[sbruto]]-SUM(Tabla20[[#This Row],[ISR]:[AFP]])-Tabla20[[#This Row],[sneto]]</f>
        <v>0</v>
      </c>
      <c r="R1068" s="59">
        <v>12000</v>
      </c>
      <c r="S1068" s="45" t="str">
        <f>_xlfn.XLOOKUP(Tabla20[[#This Row],[cedula]],TMODELO[Numero Documento],TMODELO[gen])</f>
        <v>M</v>
      </c>
      <c r="T1068" s="49" t="str">
        <f>_xlfn.XLOOKUP(Tabla20[[#This Row],[cedula]],TMODELO[Numero Documento],TMODELO[Lugar Funciones Codigo])</f>
        <v>01.83</v>
      </c>
    </row>
    <row r="1069" spans="1:20" hidden="1">
      <c r="A1069" s="57" t="s">
        <v>3114</v>
      </c>
      <c r="B1069" s="57" t="s">
        <v>3152</v>
      </c>
      <c r="C1069" s="57" t="s">
        <v>3155</v>
      </c>
      <c r="D1069" s="57" t="s">
        <v>3032</v>
      </c>
      <c r="E1069" s="57" t="str">
        <f>_xlfn.XLOOKUP(Tabla20[[#This Row],[cedula]],TMODELO[Numero Documento],TMODELO[Empleado])</f>
        <v>JUANA MIGUELINA PEGUERO PEGUERO</v>
      </c>
      <c r="F1069" s="57" t="s">
        <v>1069</v>
      </c>
      <c r="G1069" s="57" t="str">
        <f>_xlfn.XLOOKUP(Tabla20[[#This Row],[cedula]],TMODELO[Numero Documento],TMODELO[Lugar Funciones])</f>
        <v>MINISTERIO DE CULTURA</v>
      </c>
      <c r="H1069" s="57" t="str">
        <f>_xlfn.XLOOKUP(Tabla20[[#This Row],[cedula]],TCARRERA[CEDULA],TCARRERA[CATEGORIA DEL SERVIDOR],"")</f>
        <v/>
      </c>
      <c r="I1069" s="65" t="e">
        <f>_xlfn.XLOOKUP(Tabla20[[#This Row],[NOMBRE Y APELLIDO]],#REF!,#REF!,_xlfn.XLOOKUP(Tabla20[[#This Row],[CARGO]],Tabla10[CARGO],Tabla10[CATEGORIA],""))</f>
        <v>#REF!</v>
      </c>
      <c r="J1069" s="41" t="e">
        <f>IF(Tabla20[[#This Row],[CARRERA]]&lt;&gt;"",Tabla20[[#This Row],[CARRERA]],IF(Tabla20[[#This Row],[Columna1]]&lt;&gt;"",Tabla20[[#This Row],[Columna1]],""))</f>
        <v>#REF!</v>
      </c>
      <c r="K1069" s="55" t="str">
        <f>IF(Tabla20[[#This Row],[TIPO]]="Temporales",_xlfn.XLOOKUP(Tabla20[[#This Row],[NOMBRE Y APELLIDO]],TBLFECHAS[NOMBRE Y APELLIDO],TBLFECHAS[DESDE]),"")</f>
        <v/>
      </c>
      <c r="L1069" s="55" t="str">
        <f>IF(Tabla20[[#This Row],[TIPO]]="Temporales",_xlfn.XLOOKUP(Tabla20[[#This Row],[NOMBRE Y APELLIDO]],TBLFECHAS[NOMBRE Y APELLIDO],TBLFECHAS[HASTA]),"")</f>
        <v/>
      </c>
      <c r="M1069" s="58">
        <v>10000</v>
      </c>
      <c r="N1069" s="61">
        <v>0</v>
      </c>
      <c r="O1069" s="59">
        <v>0</v>
      </c>
      <c r="P1069" s="59">
        <v>0</v>
      </c>
      <c r="Q1069" s="59">
        <f>Tabla20[[#This Row],[sbruto]]-SUM(Tabla20[[#This Row],[ISR]:[AFP]])-Tabla20[[#This Row],[sneto]]</f>
        <v>0</v>
      </c>
      <c r="R1069" s="59">
        <v>10000</v>
      </c>
      <c r="S1069" s="45" t="str">
        <f>_xlfn.XLOOKUP(Tabla20[[#This Row],[cedula]],TMODELO[Numero Documento],TMODELO[gen])</f>
        <v>F</v>
      </c>
      <c r="T1069" s="49" t="str">
        <f>_xlfn.XLOOKUP(Tabla20[[#This Row],[cedula]],TMODELO[Numero Documento],TMODELO[Lugar Funciones Codigo])</f>
        <v>01.83</v>
      </c>
    </row>
    <row r="1070" spans="1:20" hidden="1">
      <c r="A1070" s="57" t="s">
        <v>3114</v>
      </c>
      <c r="B1070" s="57" t="s">
        <v>3152</v>
      </c>
      <c r="C1070" s="57" t="s">
        <v>3155</v>
      </c>
      <c r="D1070" s="57" t="s">
        <v>2997</v>
      </c>
      <c r="E1070" s="57" t="str">
        <f>_xlfn.XLOOKUP(Tabla20[[#This Row],[cedula]],TMODELO[Numero Documento],TMODELO[Empleado])</f>
        <v>FRANCISCA DIAZ EUSEBIO</v>
      </c>
      <c r="F1070" s="57" t="s">
        <v>1069</v>
      </c>
      <c r="G1070" s="57" t="str">
        <f>_xlfn.XLOOKUP(Tabla20[[#This Row],[cedula]],TMODELO[Numero Documento],TMODELO[Lugar Funciones])</f>
        <v>MINISTERIO DE CULTURA</v>
      </c>
      <c r="H1070" s="57" t="str">
        <f>_xlfn.XLOOKUP(Tabla20[[#This Row],[cedula]],TCARRERA[CEDULA],TCARRERA[CATEGORIA DEL SERVIDOR],"")</f>
        <v/>
      </c>
      <c r="I1070" s="65" t="e">
        <f>_xlfn.XLOOKUP(Tabla20[[#This Row],[NOMBRE Y APELLIDO]],#REF!,#REF!,_xlfn.XLOOKUP(Tabla20[[#This Row],[CARGO]],Tabla10[CARGO],Tabla10[CATEGORIA],""))</f>
        <v>#REF!</v>
      </c>
      <c r="J1070" s="41" t="e">
        <f>IF(Tabla20[[#This Row],[CARRERA]]&lt;&gt;"",Tabla20[[#This Row],[CARRERA]],IF(Tabla20[[#This Row],[Columna1]]&lt;&gt;"",Tabla20[[#This Row],[Columna1]],""))</f>
        <v>#REF!</v>
      </c>
      <c r="K1070" s="55" t="str">
        <f>IF(Tabla20[[#This Row],[TIPO]]="Temporales",_xlfn.XLOOKUP(Tabla20[[#This Row],[NOMBRE Y APELLIDO]],TBLFECHAS[NOMBRE Y APELLIDO],TBLFECHAS[DESDE]),"")</f>
        <v/>
      </c>
      <c r="L1070" s="55" t="str">
        <f>IF(Tabla20[[#This Row],[TIPO]]="Temporales",_xlfn.XLOOKUP(Tabla20[[#This Row],[NOMBRE Y APELLIDO]],TBLFECHAS[NOMBRE Y APELLIDO],TBLFECHAS[HASTA]),"")</f>
        <v/>
      </c>
      <c r="M1070" s="58">
        <v>10000</v>
      </c>
      <c r="N1070" s="61">
        <v>0</v>
      </c>
      <c r="O1070" s="59">
        <v>0</v>
      </c>
      <c r="P1070" s="59">
        <v>0</v>
      </c>
      <c r="Q1070" s="59">
        <f>Tabla20[[#This Row],[sbruto]]-SUM(Tabla20[[#This Row],[ISR]:[AFP]])-Tabla20[[#This Row],[sneto]]</f>
        <v>0</v>
      </c>
      <c r="R1070" s="59">
        <v>10000</v>
      </c>
      <c r="S1070" s="45" t="str">
        <f>_xlfn.XLOOKUP(Tabla20[[#This Row],[cedula]],TMODELO[Numero Documento],TMODELO[gen])</f>
        <v>F</v>
      </c>
      <c r="T1070" s="49" t="str">
        <f>_xlfn.XLOOKUP(Tabla20[[#This Row],[cedula]],TMODELO[Numero Documento],TMODELO[Lugar Funciones Codigo])</f>
        <v>01.83</v>
      </c>
    </row>
    <row r="1071" spans="1:20" hidden="1">
      <c r="A1071" s="57" t="s">
        <v>3114</v>
      </c>
      <c r="B1071" s="57" t="s">
        <v>3152</v>
      </c>
      <c r="C1071" s="57" t="s">
        <v>3155</v>
      </c>
      <c r="D1071" s="57" t="s">
        <v>3072</v>
      </c>
      <c r="E1071" s="57" t="str">
        <f>_xlfn.XLOOKUP(Tabla20[[#This Row],[cedula]],TMODELO[Numero Documento],TMODELO[Empleado])</f>
        <v>RAFAEL DAVID PEREZ LEBRON</v>
      </c>
      <c r="F1071" s="57" t="s">
        <v>1069</v>
      </c>
      <c r="G1071" s="57" t="str">
        <f>_xlfn.XLOOKUP(Tabla20[[#This Row],[cedula]],TMODELO[Numero Documento],TMODELO[Lugar Funciones])</f>
        <v>MINISTERIO DE CULTURA</v>
      </c>
      <c r="H1071" s="57" t="str">
        <f>_xlfn.XLOOKUP(Tabla20[[#This Row],[cedula]],TCARRERA[CEDULA],TCARRERA[CATEGORIA DEL SERVIDOR],"")</f>
        <v/>
      </c>
      <c r="I1071" s="65" t="e">
        <f>_xlfn.XLOOKUP(Tabla20[[#This Row],[NOMBRE Y APELLIDO]],#REF!,#REF!,_xlfn.XLOOKUP(Tabla20[[#This Row],[CARGO]],Tabla10[CARGO],Tabla10[CATEGORIA],""))</f>
        <v>#REF!</v>
      </c>
      <c r="J1071" s="41" t="e">
        <f>IF(Tabla20[[#This Row],[CARRERA]]&lt;&gt;"",Tabla20[[#This Row],[CARRERA]],IF(Tabla20[[#This Row],[Columna1]]&lt;&gt;"",Tabla20[[#This Row],[Columna1]],""))</f>
        <v>#REF!</v>
      </c>
      <c r="K1071" s="55" t="str">
        <f>IF(Tabla20[[#This Row],[TIPO]]="Temporales",_xlfn.XLOOKUP(Tabla20[[#This Row],[NOMBRE Y APELLIDO]],TBLFECHAS[NOMBRE Y APELLIDO],TBLFECHAS[DESDE]),"")</f>
        <v/>
      </c>
      <c r="L1071" s="55" t="str">
        <f>IF(Tabla20[[#This Row],[TIPO]]="Temporales",_xlfn.XLOOKUP(Tabla20[[#This Row],[NOMBRE Y APELLIDO]],TBLFECHAS[NOMBRE Y APELLIDO],TBLFECHAS[HASTA]),"")</f>
        <v/>
      </c>
      <c r="M1071" s="58">
        <v>10000</v>
      </c>
      <c r="N1071" s="61">
        <v>0</v>
      </c>
      <c r="O1071" s="59">
        <v>0</v>
      </c>
      <c r="P1071" s="59">
        <v>0</v>
      </c>
      <c r="Q1071" s="59">
        <f>Tabla20[[#This Row],[sbruto]]-SUM(Tabla20[[#This Row],[ISR]:[AFP]])-Tabla20[[#This Row],[sneto]]</f>
        <v>0</v>
      </c>
      <c r="R1071" s="59">
        <v>10000</v>
      </c>
      <c r="S1071" s="45" t="str">
        <f>_xlfn.XLOOKUP(Tabla20[[#This Row],[cedula]],TMODELO[Numero Documento],TMODELO[gen])</f>
        <v>M</v>
      </c>
      <c r="T1071" s="49" t="str">
        <f>_xlfn.XLOOKUP(Tabla20[[#This Row],[cedula]],TMODELO[Numero Documento],TMODELO[Lugar Funciones Codigo])</f>
        <v>01.83</v>
      </c>
    </row>
    <row r="1072" spans="1:20" hidden="1">
      <c r="A1072" s="57" t="s">
        <v>3114</v>
      </c>
      <c r="B1072" s="57" t="s">
        <v>3152</v>
      </c>
      <c r="C1072" s="57" t="s">
        <v>3155</v>
      </c>
      <c r="D1072" s="57" t="s">
        <v>3325</v>
      </c>
      <c r="E1072" s="57" t="str">
        <f>_xlfn.XLOOKUP(Tabla20[[#This Row],[cedula]],TMODELO[Numero Documento],TMODELO[Empleado])</f>
        <v>BERKIN RODRIGUEZ MATEO</v>
      </c>
      <c r="F1072" s="57" t="s">
        <v>1069</v>
      </c>
      <c r="G1072" s="57" t="str">
        <f>_xlfn.XLOOKUP(Tabla20[[#This Row],[cedula]],TMODELO[Numero Documento],TMODELO[Lugar Funciones])</f>
        <v>MINISTERIO DE CULTURA</v>
      </c>
      <c r="H1072" s="57" t="str">
        <f>_xlfn.XLOOKUP(Tabla20[[#This Row],[cedula]],TCARRERA[CEDULA],TCARRERA[CATEGORIA DEL SERVIDOR],"")</f>
        <v/>
      </c>
      <c r="I1072" s="65" t="e">
        <f>_xlfn.XLOOKUP(Tabla20[[#This Row],[NOMBRE Y APELLIDO]],#REF!,#REF!,_xlfn.XLOOKUP(Tabla20[[#This Row],[CARGO]],Tabla10[CARGO],Tabla10[CATEGORIA],""))</f>
        <v>#REF!</v>
      </c>
      <c r="J1072" s="41" t="e">
        <f>IF(Tabla20[[#This Row],[CARRERA]]&lt;&gt;"",Tabla20[[#This Row],[CARRERA]],IF(Tabla20[[#This Row],[Columna1]]&lt;&gt;"",Tabla20[[#This Row],[Columna1]],""))</f>
        <v>#REF!</v>
      </c>
      <c r="K1072" s="55" t="str">
        <f>IF(Tabla20[[#This Row],[TIPO]]="Temporales",_xlfn.XLOOKUP(Tabla20[[#This Row],[NOMBRE Y APELLIDO]],TBLFECHAS[NOMBRE Y APELLIDO],TBLFECHAS[DESDE]),"")</f>
        <v/>
      </c>
      <c r="L1072" s="55" t="str">
        <f>IF(Tabla20[[#This Row],[TIPO]]="Temporales",_xlfn.XLOOKUP(Tabla20[[#This Row],[NOMBRE Y APELLIDO]],TBLFECHAS[NOMBRE Y APELLIDO],TBLFECHAS[HASTA]),"")</f>
        <v/>
      </c>
      <c r="M1072" s="58">
        <v>10000</v>
      </c>
      <c r="N1072" s="61">
        <v>0</v>
      </c>
      <c r="O1072" s="59">
        <v>0</v>
      </c>
      <c r="P1072" s="59">
        <v>0</v>
      </c>
      <c r="Q1072" s="59">
        <f>Tabla20[[#This Row],[sbruto]]-SUM(Tabla20[[#This Row],[ISR]:[AFP]])-Tabla20[[#This Row],[sneto]]</f>
        <v>0</v>
      </c>
      <c r="R1072" s="59">
        <v>10000</v>
      </c>
      <c r="S1072" s="45" t="str">
        <f>_xlfn.XLOOKUP(Tabla20[[#This Row],[cedula]],TMODELO[Numero Documento],TMODELO[gen])</f>
        <v>M</v>
      </c>
      <c r="T1072" s="49" t="str">
        <f>_xlfn.XLOOKUP(Tabla20[[#This Row],[cedula]],TMODELO[Numero Documento],TMODELO[Lugar Funciones Codigo])</f>
        <v>01.83</v>
      </c>
    </row>
    <row r="1073" spans="1:20" hidden="1">
      <c r="A1073" s="57" t="s">
        <v>3114</v>
      </c>
      <c r="B1073" s="57" t="s">
        <v>3152</v>
      </c>
      <c r="C1073" s="57" t="s">
        <v>3155</v>
      </c>
      <c r="D1073" s="57" t="s">
        <v>3099</v>
      </c>
      <c r="E1073" s="57" t="str">
        <f>_xlfn.XLOOKUP(Tabla20[[#This Row],[cedula]],TMODELO[Numero Documento],TMODELO[Empleado])</f>
        <v>ZENON MONTERO MORILLO</v>
      </c>
      <c r="F1073" s="57" t="s">
        <v>1069</v>
      </c>
      <c r="G1073" s="57" t="str">
        <f>_xlfn.XLOOKUP(Tabla20[[#This Row],[cedula]],TMODELO[Numero Documento],TMODELO[Lugar Funciones])</f>
        <v>MINISTERIO DE CULTURA</v>
      </c>
      <c r="H1073" s="57" t="str">
        <f>_xlfn.XLOOKUP(Tabla20[[#This Row],[cedula]],TCARRERA[CEDULA],TCARRERA[CATEGORIA DEL SERVIDOR],"")</f>
        <v/>
      </c>
      <c r="I1073" s="65" t="e">
        <f>_xlfn.XLOOKUP(Tabla20[[#This Row],[NOMBRE Y APELLIDO]],#REF!,#REF!,_xlfn.XLOOKUP(Tabla20[[#This Row],[CARGO]],Tabla10[CARGO],Tabla10[CATEGORIA],""))</f>
        <v>#REF!</v>
      </c>
      <c r="J1073" s="41" t="e">
        <f>IF(Tabla20[[#This Row],[CARRERA]]&lt;&gt;"",Tabla20[[#This Row],[CARRERA]],IF(Tabla20[[#This Row],[Columna1]]&lt;&gt;"",Tabla20[[#This Row],[Columna1]],""))</f>
        <v>#REF!</v>
      </c>
      <c r="K1073" s="55" t="str">
        <f>IF(Tabla20[[#This Row],[TIPO]]="Temporales",_xlfn.XLOOKUP(Tabla20[[#This Row],[NOMBRE Y APELLIDO]],TBLFECHAS[NOMBRE Y APELLIDO],TBLFECHAS[DESDE]),"")</f>
        <v/>
      </c>
      <c r="L1073" s="55" t="str">
        <f>IF(Tabla20[[#This Row],[TIPO]]="Temporales",_xlfn.XLOOKUP(Tabla20[[#This Row],[NOMBRE Y APELLIDO]],TBLFECHAS[NOMBRE Y APELLIDO],TBLFECHAS[HASTA]),"")</f>
        <v/>
      </c>
      <c r="M1073" s="58">
        <v>10000</v>
      </c>
      <c r="N1073" s="63">
        <v>0</v>
      </c>
      <c r="O1073" s="61">
        <v>0</v>
      </c>
      <c r="P1073" s="61">
        <v>0</v>
      </c>
      <c r="Q1073" s="61">
        <f>Tabla20[[#This Row],[sbruto]]-SUM(Tabla20[[#This Row],[ISR]:[AFP]])-Tabla20[[#This Row],[sneto]]</f>
        <v>0</v>
      </c>
      <c r="R1073" s="61">
        <v>10000</v>
      </c>
      <c r="S1073" s="45" t="str">
        <f>_xlfn.XLOOKUP(Tabla20[[#This Row],[cedula]],TMODELO[Numero Documento],TMODELO[gen])</f>
        <v>M</v>
      </c>
      <c r="T1073" s="49" t="str">
        <f>_xlfn.XLOOKUP(Tabla20[[#This Row],[cedula]],TMODELO[Numero Documento],TMODELO[Lugar Funciones Codigo])</f>
        <v>01.83</v>
      </c>
    </row>
    <row r="1074" spans="1:20" hidden="1">
      <c r="A1074" s="57" t="s">
        <v>3114</v>
      </c>
      <c r="B1074" s="57" t="s">
        <v>3152</v>
      </c>
      <c r="C1074" s="57" t="s">
        <v>3155</v>
      </c>
      <c r="D1074" s="57" t="s">
        <v>3045</v>
      </c>
      <c r="E1074" s="57" t="str">
        <f>_xlfn.XLOOKUP(Tabla20[[#This Row],[cedula]],TMODELO[Numero Documento],TMODELO[Empleado])</f>
        <v>LUCIANO ZABALA DIAZ</v>
      </c>
      <c r="F1074" s="57" t="s">
        <v>1069</v>
      </c>
      <c r="G1074" s="57" t="str">
        <f>_xlfn.XLOOKUP(Tabla20[[#This Row],[cedula]],TMODELO[Numero Documento],TMODELO[Lugar Funciones])</f>
        <v>MINISTERIO DE CULTURA</v>
      </c>
      <c r="H1074" s="57" t="str">
        <f>_xlfn.XLOOKUP(Tabla20[[#This Row],[cedula]],TCARRERA[CEDULA],TCARRERA[CATEGORIA DEL SERVIDOR],"")</f>
        <v/>
      </c>
      <c r="I1074" s="65" t="e">
        <f>_xlfn.XLOOKUP(Tabla20[[#This Row],[NOMBRE Y APELLIDO]],#REF!,#REF!,_xlfn.XLOOKUP(Tabla20[[#This Row],[CARGO]],Tabla10[CARGO],Tabla10[CATEGORIA],""))</f>
        <v>#REF!</v>
      </c>
      <c r="J1074" s="41" t="e">
        <f>IF(Tabla20[[#This Row],[CARRERA]]&lt;&gt;"",Tabla20[[#This Row],[CARRERA]],IF(Tabla20[[#This Row],[Columna1]]&lt;&gt;"",Tabla20[[#This Row],[Columna1]],""))</f>
        <v>#REF!</v>
      </c>
      <c r="K1074" s="55" t="str">
        <f>IF(Tabla20[[#This Row],[TIPO]]="Temporales",_xlfn.XLOOKUP(Tabla20[[#This Row],[NOMBRE Y APELLIDO]],TBLFECHAS[NOMBRE Y APELLIDO],TBLFECHAS[DESDE]),"")</f>
        <v/>
      </c>
      <c r="L1074" s="55" t="str">
        <f>IF(Tabla20[[#This Row],[TIPO]]="Temporales",_xlfn.XLOOKUP(Tabla20[[#This Row],[NOMBRE Y APELLIDO]],TBLFECHAS[NOMBRE Y APELLIDO],TBLFECHAS[HASTA]),"")</f>
        <v/>
      </c>
      <c r="M1074" s="58">
        <v>10000</v>
      </c>
      <c r="N1074" s="61">
        <v>0</v>
      </c>
      <c r="O1074" s="61">
        <v>0</v>
      </c>
      <c r="P1074" s="61">
        <v>0</v>
      </c>
      <c r="Q1074" s="61">
        <f>Tabla20[[#This Row],[sbruto]]-SUM(Tabla20[[#This Row],[ISR]:[AFP]])-Tabla20[[#This Row],[sneto]]</f>
        <v>0</v>
      </c>
      <c r="R1074" s="61">
        <v>10000</v>
      </c>
      <c r="S1074" s="45" t="str">
        <f>_xlfn.XLOOKUP(Tabla20[[#This Row],[cedula]],TMODELO[Numero Documento],TMODELO[gen])</f>
        <v>M</v>
      </c>
      <c r="T1074" s="49" t="str">
        <f>_xlfn.XLOOKUP(Tabla20[[#This Row],[cedula]],TMODELO[Numero Documento],TMODELO[Lugar Funciones Codigo])</f>
        <v>01.83</v>
      </c>
    </row>
    <row r="1075" spans="1:20" hidden="1">
      <c r="A1075" s="57" t="s">
        <v>3114</v>
      </c>
      <c r="B1075" s="57" t="s">
        <v>3152</v>
      </c>
      <c r="C1075" s="57" t="s">
        <v>3155</v>
      </c>
      <c r="D1075" s="57" t="s">
        <v>3087</v>
      </c>
      <c r="E1075" s="57" t="str">
        <f>_xlfn.XLOOKUP(Tabla20[[#This Row],[cedula]],TMODELO[Numero Documento],TMODELO[Empleado])</f>
        <v>VIVIAN ONEIDA ARIAS DE LOS SANTOS DE FLORIAN</v>
      </c>
      <c r="F1075" s="57" t="s">
        <v>1069</v>
      </c>
      <c r="G1075" s="57" t="str">
        <f>_xlfn.XLOOKUP(Tabla20[[#This Row],[cedula]],TMODELO[Numero Documento],TMODELO[Lugar Funciones])</f>
        <v>MINISTERIO DE CULTURA</v>
      </c>
      <c r="H1075" s="57" t="str">
        <f>_xlfn.XLOOKUP(Tabla20[[#This Row],[cedula]],TCARRERA[CEDULA],TCARRERA[CATEGORIA DEL SERVIDOR],"")</f>
        <v/>
      </c>
      <c r="I1075" s="65" t="e">
        <f>_xlfn.XLOOKUP(Tabla20[[#This Row],[NOMBRE Y APELLIDO]],#REF!,#REF!,_xlfn.XLOOKUP(Tabla20[[#This Row],[CARGO]],Tabla10[CARGO],Tabla10[CATEGORIA],""))</f>
        <v>#REF!</v>
      </c>
      <c r="J1075" s="41" t="e">
        <f>IF(Tabla20[[#This Row],[CARRERA]]&lt;&gt;"",Tabla20[[#This Row],[CARRERA]],IF(Tabla20[[#This Row],[Columna1]]&lt;&gt;"",Tabla20[[#This Row],[Columna1]],""))</f>
        <v>#REF!</v>
      </c>
      <c r="K1075" s="55" t="str">
        <f>IF(Tabla20[[#This Row],[TIPO]]="Temporales",_xlfn.XLOOKUP(Tabla20[[#This Row],[NOMBRE Y APELLIDO]],TBLFECHAS[NOMBRE Y APELLIDO],TBLFECHAS[DESDE]),"")</f>
        <v/>
      </c>
      <c r="L1075" s="55" t="str">
        <f>IF(Tabla20[[#This Row],[TIPO]]="Temporales",_xlfn.XLOOKUP(Tabla20[[#This Row],[NOMBRE Y APELLIDO]],TBLFECHAS[NOMBRE Y APELLIDO],TBLFECHAS[HASTA]),"")</f>
        <v/>
      </c>
      <c r="M1075" s="58">
        <v>10000</v>
      </c>
      <c r="N1075" s="61">
        <v>0</v>
      </c>
      <c r="O1075" s="59">
        <v>0</v>
      </c>
      <c r="P1075" s="59">
        <v>0</v>
      </c>
      <c r="Q1075" s="59">
        <f>Tabla20[[#This Row],[sbruto]]-SUM(Tabla20[[#This Row],[ISR]:[AFP]])-Tabla20[[#This Row],[sneto]]</f>
        <v>0</v>
      </c>
      <c r="R1075" s="59">
        <v>10000</v>
      </c>
      <c r="S1075" s="45" t="str">
        <f>_xlfn.XLOOKUP(Tabla20[[#This Row],[cedula]],TMODELO[Numero Documento],TMODELO[gen])</f>
        <v>F</v>
      </c>
      <c r="T1075" s="49" t="str">
        <f>_xlfn.XLOOKUP(Tabla20[[#This Row],[cedula]],TMODELO[Numero Documento],TMODELO[Lugar Funciones Codigo])</f>
        <v>01.83</v>
      </c>
    </row>
    <row r="1076" spans="1:20" hidden="1">
      <c r="A1076" s="57" t="s">
        <v>3114</v>
      </c>
      <c r="B1076" s="57" t="s">
        <v>3152</v>
      </c>
      <c r="C1076" s="57" t="s">
        <v>3155</v>
      </c>
      <c r="D1076" s="57" t="s">
        <v>2983</v>
      </c>
      <c r="E1076" s="57" t="str">
        <f>_xlfn.XLOOKUP(Tabla20[[#This Row],[cedula]],TMODELO[Numero Documento],TMODELO[Empleado])</f>
        <v>CYNTHIA ALEJANDRA CRUZ MONTERO</v>
      </c>
      <c r="F1076" s="57" t="s">
        <v>1069</v>
      </c>
      <c r="G1076" s="57" t="str">
        <f>_xlfn.XLOOKUP(Tabla20[[#This Row],[cedula]],TMODELO[Numero Documento],TMODELO[Lugar Funciones])</f>
        <v>MINISTERIO DE CULTURA</v>
      </c>
      <c r="H1076" s="57" t="str">
        <f>_xlfn.XLOOKUP(Tabla20[[#This Row],[cedula]],TCARRERA[CEDULA],TCARRERA[CATEGORIA DEL SERVIDOR],"")</f>
        <v/>
      </c>
      <c r="I1076" s="65" t="e">
        <f>_xlfn.XLOOKUP(Tabla20[[#This Row],[NOMBRE Y APELLIDO]],#REF!,#REF!,_xlfn.XLOOKUP(Tabla20[[#This Row],[CARGO]],Tabla10[CARGO],Tabla10[CATEGORIA],""))</f>
        <v>#REF!</v>
      </c>
      <c r="J1076" s="41" t="e">
        <f>IF(Tabla20[[#This Row],[CARRERA]]&lt;&gt;"",Tabla20[[#This Row],[CARRERA]],IF(Tabla20[[#This Row],[Columna1]]&lt;&gt;"",Tabla20[[#This Row],[Columna1]],""))</f>
        <v>#REF!</v>
      </c>
      <c r="K1076" s="55" t="str">
        <f>IF(Tabla20[[#This Row],[TIPO]]="Temporales",_xlfn.XLOOKUP(Tabla20[[#This Row],[NOMBRE Y APELLIDO]],TBLFECHAS[NOMBRE Y APELLIDO],TBLFECHAS[DESDE]),"")</f>
        <v/>
      </c>
      <c r="L1076" s="55" t="str">
        <f>IF(Tabla20[[#This Row],[TIPO]]="Temporales",_xlfn.XLOOKUP(Tabla20[[#This Row],[NOMBRE Y APELLIDO]],TBLFECHAS[NOMBRE Y APELLIDO],TBLFECHAS[HASTA]),"")</f>
        <v/>
      </c>
      <c r="M1076" s="58">
        <v>10000</v>
      </c>
      <c r="N1076" s="61">
        <v>0</v>
      </c>
      <c r="O1076" s="59">
        <v>0</v>
      </c>
      <c r="P1076" s="59">
        <v>0</v>
      </c>
      <c r="Q1076" s="59">
        <f>Tabla20[[#This Row],[sbruto]]-SUM(Tabla20[[#This Row],[ISR]:[AFP]])-Tabla20[[#This Row],[sneto]]</f>
        <v>0</v>
      </c>
      <c r="R1076" s="59">
        <v>10000</v>
      </c>
      <c r="S1076" s="45" t="str">
        <f>_xlfn.XLOOKUP(Tabla20[[#This Row],[cedula]],TMODELO[Numero Documento],TMODELO[gen])</f>
        <v>F</v>
      </c>
      <c r="T1076" s="49" t="str">
        <f>_xlfn.XLOOKUP(Tabla20[[#This Row],[cedula]],TMODELO[Numero Documento],TMODELO[Lugar Funciones Codigo])</f>
        <v>01.83</v>
      </c>
    </row>
    <row r="1077" spans="1:20" hidden="1">
      <c r="A1077" s="57" t="s">
        <v>3114</v>
      </c>
      <c r="B1077" s="57" t="s">
        <v>3152</v>
      </c>
      <c r="C1077" s="57" t="s">
        <v>3155</v>
      </c>
      <c r="D1077" s="57" t="s">
        <v>3035</v>
      </c>
      <c r="E1077" s="57" t="str">
        <f>_xlfn.XLOOKUP(Tabla20[[#This Row],[cedula]],TMODELO[Numero Documento],TMODELO[Empleado])</f>
        <v>JULIO GARCIA ROBLE</v>
      </c>
      <c r="F1077" s="57" t="s">
        <v>1069</v>
      </c>
      <c r="G1077" s="57" t="str">
        <f>_xlfn.XLOOKUP(Tabla20[[#This Row],[cedula]],TMODELO[Numero Documento],TMODELO[Lugar Funciones])</f>
        <v>MINISTERIO DE CULTURA</v>
      </c>
      <c r="H1077" s="57" t="str">
        <f>_xlfn.XLOOKUP(Tabla20[[#This Row],[cedula]],TCARRERA[CEDULA],TCARRERA[CATEGORIA DEL SERVIDOR],"")</f>
        <v/>
      </c>
      <c r="I1077" s="65" t="e">
        <f>_xlfn.XLOOKUP(Tabla20[[#This Row],[NOMBRE Y APELLIDO]],#REF!,#REF!,_xlfn.XLOOKUP(Tabla20[[#This Row],[CARGO]],Tabla10[CARGO],Tabla10[CATEGORIA],""))</f>
        <v>#REF!</v>
      </c>
      <c r="J1077" s="41" t="e">
        <f>IF(Tabla20[[#This Row],[CARRERA]]&lt;&gt;"",Tabla20[[#This Row],[CARRERA]],IF(Tabla20[[#This Row],[Columna1]]&lt;&gt;"",Tabla20[[#This Row],[Columna1]],""))</f>
        <v>#REF!</v>
      </c>
      <c r="K1077" s="55" t="str">
        <f>IF(Tabla20[[#This Row],[TIPO]]="Temporales",_xlfn.XLOOKUP(Tabla20[[#This Row],[NOMBRE Y APELLIDO]],TBLFECHAS[NOMBRE Y APELLIDO],TBLFECHAS[DESDE]),"")</f>
        <v/>
      </c>
      <c r="L1077" s="55" t="str">
        <f>IF(Tabla20[[#This Row],[TIPO]]="Temporales",_xlfn.XLOOKUP(Tabla20[[#This Row],[NOMBRE Y APELLIDO]],TBLFECHAS[NOMBRE Y APELLIDO],TBLFECHAS[HASTA]),"")</f>
        <v/>
      </c>
      <c r="M1077" s="58">
        <v>10000</v>
      </c>
      <c r="N1077" s="61">
        <v>0</v>
      </c>
      <c r="O1077" s="59">
        <v>0</v>
      </c>
      <c r="P1077" s="59">
        <v>0</v>
      </c>
      <c r="Q1077" s="59">
        <f>Tabla20[[#This Row],[sbruto]]-SUM(Tabla20[[#This Row],[ISR]:[AFP]])-Tabla20[[#This Row],[sneto]]</f>
        <v>0</v>
      </c>
      <c r="R1077" s="59">
        <v>10000</v>
      </c>
      <c r="S1077" s="45" t="str">
        <f>_xlfn.XLOOKUP(Tabla20[[#This Row],[cedula]],TMODELO[Numero Documento],TMODELO[gen])</f>
        <v>M</v>
      </c>
      <c r="T1077" s="49" t="str">
        <f>_xlfn.XLOOKUP(Tabla20[[#This Row],[cedula]],TMODELO[Numero Documento],TMODELO[Lugar Funciones Codigo])</f>
        <v>01.83</v>
      </c>
    </row>
    <row r="1078" spans="1:20" hidden="1">
      <c r="A1078" s="57" t="s">
        <v>3114</v>
      </c>
      <c r="B1078" s="57" t="s">
        <v>3152</v>
      </c>
      <c r="C1078" s="57" t="s">
        <v>3155</v>
      </c>
      <c r="D1078" s="57" t="s">
        <v>3018</v>
      </c>
      <c r="E1078" s="57" t="str">
        <f>_xlfn.XLOOKUP(Tabla20[[#This Row],[cedula]],TMODELO[Numero Documento],TMODELO[Empleado])</f>
        <v>JOSE ANTONIO HERNANDEZ LUGO</v>
      </c>
      <c r="F1078" s="57" t="s">
        <v>1069</v>
      </c>
      <c r="G1078" s="57" t="str">
        <f>_xlfn.XLOOKUP(Tabla20[[#This Row],[cedula]],TMODELO[Numero Documento],TMODELO[Lugar Funciones])</f>
        <v>MINISTERIO DE CULTURA</v>
      </c>
      <c r="H1078" s="57" t="str">
        <f>_xlfn.XLOOKUP(Tabla20[[#This Row],[cedula]],TCARRERA[CEDULA],TCARRERA[CATEGORIA DEL SERVIDOR],"")</f>
        <v/>
      </c>
      <c r="I1078" s="65" t="e">
        <f>_xlfn.XLOOKUP(Tabla20[[#This Row],[NOMBRE Y APELLIDO]],#REF!,#REF!,_xlfn.XLOOKUP(Tabla20[[#This Row],[CARGO]],Tabla10[CARGO],Tabla10[CATEGORIA],""))</f>
        <v>#REF!</v>
      </c>
      <c r="J1078" s="41" t="e">
        <f>IF(Tabla20[[#This Row],[CARRERA]]&lt;&gt;"",Tabla20[[#This Row],[CARRERA]],IF(Tabla20[[#This Row],[Columna1]]&lt;&gt;"",Tabla20[[#This Row],[Columna1]],""))</f>
        <v>#REF!</v>
      </c>
      <c r="K1078" s="55" t="str">
        <f>IF(Tabla20[[#This Row],[TIPO]]="Temporales",_xlfn.XLOOKUP(Tabla20[[#This Row],[NOMBRE Y APELLIDO]],TBLFECHAS[NOMBRE Y APELLIDO],TBLFECHAS[DESDE]),"")</f>
        <v/>
      </c>
      <c r="L1078" s="55" t="str">
        <f>IF(Tabla20[[#This Row],[TIPO]]="Temporales",_xlfn.XLOOKUP(Tabla20[[#This Row],[NOMBRE Y APELLIDO]],TBLFECHAS[NOMBRE Y APELLIDO],TBLFECHAS[HASTA]),"")</f>
        <v/>
      </c>
      <c r="M1078" s="58">
        <v>10000</v>
      </c>
      <c r="N1078" s="61">
        <v>0</v>
      </c>
      <c r="O1078" s="59">
        <v>0</v>
      </c>
      <c r="P1078" s="59">
        <v>0</v>
      </c>
      <c r="Q1078" s="59">
        <f>Tabla20[[#This Row],[sbruto]]-SUM(Tabla20[[#This Row],[ISR]:[AFP]])-Tabla20[[#This Row],[sneto]]</f>
        <v>0</v>
      </c>
      <c r="R1078" s="59">
        <v>10000</v>
      </c>
      <c r="S1078" s="45" t="str">
        <f>_xlfn.XLOOKUP(Tabla20[[#This Row],[cedula]],TMODELO[Numero Documento],TMODELO[gen])</f>
        <v>M</v>
      </c>
      <c r="T1078" s="49" t="str">
        <f>_xlfn.XLOOKUP(Tabla20[[#This Row],[cedula]],TMODELO[Numero Documento],TMODELO[Lugar Funciones Codigo])</f>
        <v>01.83</v>
      </c>
    </row>
    <row r="1079" spans="1:20" hidden="1">
      <c r="A1079" s="57" t="s">
        <v>3114</v>
      </c>
      <c r="B1079" s="57" t="s">
        <v>3152</v>
      </c>
      <c r="C1079" s="57" t="s">
        <v>3155</v>
      </c>
      <c r="D1079" s="57" t="s">
        <v>2982</v>
      </c>
      <c r="E1079" s="57" t="str">
        <f>_xlfn.XLOOKUP(Tabla20[[#This Row],[cedula]],TMODELO[Numero Documento],TMODELO[Empleado])</f>
        <v>CLAUDIA ALTAGRACIA CLARK NUÑEZ</v>
      </c>
      <c r="F1079" s="57" t="s">
        <v>1069</v>
      </c>
      <c r="G1079" s="57" t="str">
        <f>_xlfn.XLOOKUP(Tabla20[[#This Row],[cedula]],TMODELO[Numero Documento],TMODELO[Lugar Funciones])</f>
        <v>MINISTERIO DE CULTURA</v>
      </c>
      <c r="H1079" s="57" t="str">
        <f>_xlfn.XLOOKUP(Tabla20[[#This Row],[cedula]],TCARRERA[CEDULA],TCARRERA[CATEGORIA DEL SERVIDOR],"")</f>
        <v/>
      </c>
      <c r="I1079" s="65" t="e">
        <f>_xlfn.XLOOKUP(Tabla20[[#This Row],[NOMBRE Y APELLIDO]],#REF!,#REF!,_xlfn.XLOOKUP(Tabla20[[#This Row],[CARGO]],Tabla10[CARGO],Tabla10[CATEGORIA],""))</f>
        <v>#REF!</v>
      </c>
      <c r="J1079" s="41" t="e">
        <f>IF(Tabla20[[#This Row],[CARRERA]]&lt;&gt;"",Tabla20[[#This Row],[CARRERA]],IF(Tabla20[[#This Row],[Columna1]]&lt;&gt;"",Tabla20[[#This Row],[Columna1]],""))</f>
        <v>#REF!</v>
      </c>
      <c r="K1079" s="55" t="str">
        <f>IF(Tabla20[[#This Row],[TIPO]]="Temporales",_xlfn.XLOOKUP(Tabla20[[#This Row],[NOMBRE Y APELLIDO]],TBLFECHAS[NOMBRE Y APELLIDO],TBLFECHAS[DESDE]),"")</f>
        <v/>
      </c>
      <c r="L1079" s="55" t="str">
        <f>IF(Tabla20[[#This Row],[TIPO]]="Temporales",_xlfn.XLOOKUP(Tabla20[[#This Row],[NOMBRE Y APELLIDO]],TBLFECHAS[NOMBRE Y APELLIDO],TBLFECHAS[HASTA]),"")</f>
        <v/>
      </c>
      <c r="M1079" s="58">
        <v>10000</v>
      </c>
      <c r="N1079" s="59">
        <v>0</v>
      </c>
      <c r="O1079" s="59">
        <v>0</v>
      </c>
      <c r="P1079" s="59">
        <v>0</v>
      </c>
      <c r="Q1079" s="59">
        <f>Tabla20[[#This Row],[sbruto]]-SUM(Tabla20[[#This Row],[ISR]:[AFP]])-Tabla20[[#This Row],[sneto]]</f>
        <v>0</v>
      </c>
      <c r="R1079" s="59">
        <v>10000</v>
      </c>
      <c r="S1079" s="48" t="str">
        <f>_xlfn.XLOOKUP(Tabla20[[#This Row],[cedula]],TMODELO[Numero Documento],TMODELO[gen])</f>
        <v>F</v>
      </c>
      <c r="T1079" s="49" t="str">
        <f>_xlfn.XLOOKUP(Tabla20[[#This Row],[cedula]],TMODELO[Numero Documento],TMODELO[Lugar Funciones Codigo])</f>
        <v>01.83</v>
      </c>
    </row>
    <row r="1080" spans="1:20" hidden="1">
      <c r="A1080" s="57" t="s">
        <v>3114</v>
      </c>
      <c r="B1080" s="57" t="s">
        <v>3152</v>
      </c>
      <c r="C1080" s="57" t="s">
        <v>3155</v>
      </c>
      <c r="D1080" s="57" t="s">
        <v>3008</v>
      </c>
      <c r="E1080" s="57" t="str">
        <f>_xlfn.XLOOKUP(Tabla20[[#This Row],[cedula]],TMODELO[Numero Documento],TMODELO[Empleado])</f>
        <v>ISABEL RAMIREZ PAULINO</v>
      </c>
      <c r="F1080" s="57" t="s">
        <v>1069</v>
      </c>
      <c r="G1080" s="57" t="str">
        <f>_xlfn.XLOOKUP(Tabla20[[#This Row],[cedula]],TMODELO[Numero Documento],TMODELO[Lugar Funciones])</f>
        <v>MINISTERIO DE CULTURA</v>
      </c>
      <c r="H1080" s="57" t="str">
        <f>_xlfn.XLOOKUP(Tabla20[[#This Row],[cedula]],TCARRERA[CEDULA],TCARRERA[CATEGORIA DEL SERVIDOR],"")</f>
        <v/>
      </c>
      <c r="I1080" s="65" t="e">
        <f>_xlfn.XLOOKUP(Tabla20[[#This Row],[NOMBRE Y APELLIDO]],#REF!,#REF!,_xlfn.XLOOKUP(Tabla20[[#This Row],[CARGO]],Tabla10[CARGO],Tabla10[CATEGORIA],""))</f>
        <v>#REF!</v>
      </c>
      <c r="J1080" s="41" t="e">
        <f>IF(Tabla20[[#This Row],[CARRERA]]&lt;&gt;"",Tabla20[[#This Row],[CARRERA]],IF(Tabla20[[#This Row],[Columna1]]&lt;&gt;"",Tabla20[[#This Row],[Columna1]],""))</f>
        <v>#REF!</v>
      </c>
      <c r="K1080" s="55" t="str">
        <f>IF(Tabla20[[#This Row],[TIPO]]="Temporales",_xlfn.XLOOKUP(Tabla20[[#This Row],[NOMBRE Y APELLIDO]],TBLFECHAS[NOMBRE Y APELLIDO],TBLFECHAS[DESDE]),"")</f>
        <v/>
      </c>
      <c r="L1080" s="55" t="str">
        <f>IF(Tabla20[[#This Row],[TIPO]]="Temporales",_xlfn.XLOOKUP(Tabla20[[#This Row],[NOMBRE Y APELLIDO]],TBLFECHAS[NOMBRE Y APELLIDO],TBLFECHAS[HASTA]),"")</f>
        <v/>
      </c>
      <c r="M1080" s="58">
        <v>10000</v>
      </c>
      <c r="N1080" s="61">
        <v>0</v>
      </c>
      <c r="O1080" s="59">
        <v>0</v>
      </c>
      <c r="P1080" s="59">
        <v>0</v>
      </c>
      <c r="Q1080" s="59">
        <f>Tabla20[[#This Row],[sbruto]]-SUM(Tabla20[[#This Row],[ISR]:[AFP]])-Tabla20[[#This Row],[sneto]]</f>
        <v>0</v>
      </c>
      <c r="R1080" s="59">
        <v>10000</v>
      </c>
      <c r="S1080" s="45" t="str">
        <f>_xlfn.XLOOKUP(Tabla20[[#This Row],[cedula]],TMODELO[Numero Documento],TMODELO[gen])</f>
        <v>F</v>
      </c>
      <c r="T1080" s="49" t="str">
        <f>_xlfn.XLOOKUP(Tabla20[[#This Row],[cedula]],TMODELO[Numero Documento],TMODELO[Lugar Funciones Codigo])</f>
        <v>01.83</v>
      </c>
    </row>
    <row r="1081" spans="1:20" hidden="1">
      <c r="A1081" s="57" t="s">
        <v>3114</v>
      </c>
      <c r="B1081" s="57" t="s">
        <v>3152</v>
      </c>
      <c r="C1081" s="57" t="s">
        <v>3155</v>
      </c>
      <c r="D1081" s="57" t="s">
        <v>3026</v>
      </c>
      <c r="E1081" s="57" t="str">
        <f>_xlfn.XLOOKUP(Tabla20[[#This Row],[cedula]],TMODELO[Numero Documento],TMODELO[Empleado])</f>
        <v>JUAN CALZADO JAVIER</v>
      </c>
      <c r="F1081" s="57" t="s">
        <v>1069</v>
      </c>
      <c r="G1081" s="57" t="str">
        <f>_xlfn.XLOOKUP(Tabla20[[#This Row],[cedula]],TMODELO[Numero Documento],TMODELO[Lugar Funciones])</f>
        <v>MINISTERIO DE CULTURA</v>
      </c>
      <c r="H1081" s="57" t="str">
        <f>_xlfn.XLOOKUP(Tabla20[[#This Row],[cedula]],TCARRERA[CEDULA],TCARRERA[CATEGORIA DEL SERVIDOR],"")</f>
        <v/>
      </c>
      <c r="I1081" s="65" t="e">
        <f>_xlfn.XLOOKUP(Tabla20[[#This Row],[NOMBRE Y APELLIDO]],#REF!,#REF!,_xlfn.XLOOKUP(Tabla20[[#This Row],[CARGO]],Tabla10[CARGO],Tabla10[CATEGORIA],""))</f>
        <v>#REF!</v>
      </c>
      <c r="J1081" s="41" t="e">
        <f>IF(Tabla20[[#This Row],[CARRERA]]&lt;&gt;"",Tabla20[[#This Row],[CARRERA]],IF(Tabla20[[#This Row],[Columna1]]&lt;&gt;"",Tabla20[[#This Row],[Columna1]],""))</f>
        <v>#REF!</v>
      </c>
      <c r="K1081" s="55" t="str">
        <f>IF(Tabla20[[#This Row],[TIPO]]="Temporales",_xlfn.XLOOKUP(Tabla20[[#This Row],[NOMBRE Y APELLIDO]],TBLFECHAS[NOMBRE Y APELLIDO],TBLFECHAS[DESDE]),"")</f>
        <v/>
      </c>
      <c r="L1081" s="55" t="str">
        <f>IF(Tabla20[[#This Row],[TIPO]]="Temporales",_xlfn.XLOOKUP(Tabla20[[#This Row],[NOMBRE Y APELLIDO]],TBLFECHAS[NOMBRE Y APELLIDO],TBLFECHAS[HASTA]),"")</f>
        <v/>
      </c>
      <c r="M1081" s="58">
        <v>10000</v>
      </c>
      <c r="N1081" s="61">
        <v>0</v>
      </c>
      <c r="O1081" s="59">
        <v>0</v>
      </c>
      <c r="P1081" s="59">
        <v>0</v>
      </c>
      <c r="Q1081" s="59">
        <f>Tabla20[[#This Row],[sbruto]]-SUM(Tabla20[[#This Row],[ISR]:[AFP]])-Tabla20[[#This Row],[sneto]]</f>
        <v>0</v>
      </c>
      <c r="R1081" s="59">
        <v>10000</v>
      </c>
      <c r="S1081" s="45" t="str">
        <f>_xlfn.XLOOKUP(Tabla20[[#This Row],[cedula]],TMODELO[Numero Documento],TMODELO[gen])</f>
        <v>M</v>
      </c>
      <c r="T1081" s="49" t="str">
        <f>_xlfn.XLOOKUP(Tabla20[[#This Row],[cedula]],TMODELO[Numero Documento],TMODELO[Lugar Funciones Codigo])</f>
        <v>01.83</v>
      </c>
    </row>
    <row r="1082" spans="1:20" hidden="1">
      <c r="A1082" s="57" t="s">
        <v>3114</v>
      </c>
      <c r="B1082" s="57" t="s">
        <v>3152</v>
      </c>
      <c r="C1082" s="57" t="s">
        <v>3155</v>
      </c>
      <c r="D1082" s="57" t="s">
        <v>2985</v>
      </c>
      <c r="E1082" s="57" t="str">
        <f>_xlfn.XLOOKUP(Tabla20[[#This Row],[cedula]],TMODELO[Numero Documento],TMODELO[Empleado])</f>
        <v>DEIVI PEREZ RODRIGUEZ</v>
      </c>
      <c r="F1082" s="57" t="s">
        <v>1069</v>
      </c>
      <c r="G1082" s="57" t="str">
        <f>_xlfn.XLOOKUP(Tabla20[[#This Row],[cedula]],TMODELO[Numero Documento],TMODELO[Lugar Funciones])</f>
        <v>MINISTERIO DE CULTURA</v>
      </c>
      <c r="H1082" s="57" t="str">
        <f>_xlfn.XLOOKUP(Tabla20[[#This Row],[cedula]],TCARRERA[CEDULA],TCARRERA[CATEGORIA DEL SERVIDOR],"")</f>
        <v/>
      </c>
      <c r="I1082" s="65" t="e">
        <f>_xlfn.XLOOKUP(Tabla20[[#This Row],[NOMBRE Y APELLIDO]],#REF!,#REF!,_xlfn.XLOOKUP(Tabla20[[#This Row],[CARGO]],Tabla10[CARGO],Tabla10[CATEGORIA],""))</f>
        <v>#REF!</v>
      </c>
      <c r="J1082" s="41" t="e">
        <f>IF(Tabla20[[#This Row],[CARRERA]]&lt;&gt;"",Tabla20[[#This Row],[CARRERA]],IF(Tabla20[[#This Row],[Columna1]]&lt;&gt;"",Tabla20[[#This Row],[Columna1]],""))</f>
        <v>#REF!</v>
      </c>
      <c r="K1082" s="55" t="str">
        <f>IF(Tabla20[[#This Row],[TIPO]]="Temporales",_xlfn.XLOOKUP(Tabla20[[#This Row],[NOMBRE Y APELLIDO]],TBLFECHAS[NOMBRE Y APELLIDO],TBLFECHAS[DESDE]),"")</f>
        <v/>
      </c>
      <c r="L1082" s="55" t="str">
        <f>IF(Tabla20[[#This Row],[TIPO]]="Temporales",_xlfn.XLOOKUP(Tabla20[[#This Row],[NOMBRE Y APELLIDO]],TBLFECHAS[NOMBRE Y APELLIDO],TBLFECHAS[HASTA]),"")</f>
        <v/>
      </c>
      <c r="M1082" s="58">
        <v>10000</v>
      </c>
      <c r="N1082" s="61">
        <v>0</v>
      </c>
      <c r="O1082" s="59">
        <v>0</v>
      </c>
      <c r="P1082" s="59">
        <v>0</v>
      </c>
      <c r="Q1082" s="59">
        <f>Tabla20[[#This Row],[sbruto]]-SUM(Tabla20[[#This Row],[ISR]:[AFP]])-Tabla20[[#This Row],[sneto]]</f>
        <v>0</v>
      </c>
      <c r="R1082" s="59">
        <v>10000</v>
      </c>
      <c r="S1082" s="45" t="str">
        <f>_xlfn.XLOOKUP(Tabla20[[#This Row],[cedula]],TMODELO[Numero Documento],TMODELO[gen])</f>
        <v>M</v>
      </c>
      <c r="T1082" s="49" t="str">
        <f>_xlfn.XLOOKUP(Tabla20[[#This Row],[cedula]],TMODELO[Numero Documento],TMODELO[Lugar Funciones Codigo])</f>
        <v>01.83</v>
      </c>
    </row>
    <row r="1083" spans="1:20" hidden="1">
      <c r="A1083" s="57" t="s">
        <v>3114</v>
      </c>
      <c r="B1083" s="57" t="s">
        <v>3152</v>
      </c>
      <c r="C1083" s="57" t="s">
        <v>3155</v>
      </c>
      <c r="D1083" s="57" t="s">
        <v>3051</v>
      </c>
      <c r="E1083" s="57" t="str">
        <f>_xlfn.XLOOKUP(Tabla20[[#This Row],[cedula]],TMODELO[Numero Documento],TMODELO[Empleado])</f>
        <v>MARCOS FLORENTINO LARA</v>
      </c>
      <c r="F1083" s="57" t="s">
        <v>1069</v>
      </c>
      <c r="G1083" s="57" t="str">
        <f>_xlfn.XLOOKUP(Tabla20[[#This Row],[cedula]],TMODELO[Numero Documento],TMODELO[Lugar Funciones])</f>
        <v>MINISTERIO DE CULTURA</v>
      </c>
      <c r="H1083" s="57" t="str">
        <f>_xlfn.XLOOKUP(Tabla20[[#This Row],[cedula]],TCARRERA[CEDULA],TCARRERA[CATEGORIA DEL SERVIDOR],"")</f>
        <v/>
      </c>
      <c r="I1083" s="65" t="e">
        <f>_xlfn.XLOOKUP(Tabla20[[#This Row],[NOMBRE Y APELLIDO]],#REF!,#REF!,_xlfn.XLOOKUP(Tabla20[[#This Row],[CARGO]],Tabla10[CARGO],Tabla10[CATEGORIA],""))</f>
        <v>#REF!</v>
      </c>
      <c r="J1083" s="41" t="e">
        <f>IF(Tabla20[[#This Row],[CARRERA]]&lt;&gt;"",Tabla20[[#This Row],[CARRERA]],IF(Tabla20[[#This Row],[Columna1]]&lt;&gt;"",Tabla20[[#This Row],[Columna1]],""))</f>
        <v>#REF!</v>
      </c>
      <c r="K1083" s="55" t="str">
        <f>IF(Tabla20[[#This Row],[TIPO]]="Temporales",_xlfn.XLOOKUP(Tabla20[[#This Row],[NOMBRE Y APELLIDO]],TBLFECHAS[NOMBRE Y APELLIDO],TBLFECHAS[DESDE]),"")</f>
        <v/>
      </c>
      <c r="L1083" s="55" t="str">
        <f>IF(Tabla20[[#This Row],[TIPO]]="Temporales",_xlfn.XLOOKUP(Tabla20[[#This Row],[NOMBRE Y APELLIDO]],TBLFECHAS[NOMBRE Y APELLIDO],TBLFECHAS[HASTA]),"")</f>
        <v/>
      </c>
      <c r="M1083" s="58">
        <v>10000</v>
      </c>
      <c r="N1083" s="63">
        <v>0</v>
      </c>
      <c r="O1083" s="59">
        <v>0</v>
      </c>
      <c r="P1083" s="59">
        <v>0</v>
      </c>
      <c r="Q1083" s="59">
        <f>Tabla20[[#This Row],[sbruto]]-SUM(Tabla20[[#This Row],[ISR]:[AFP]])-Tabla20[[#This Row],[sneto]]</f>
        <v>0</v>
      </c>
      <c r="R1083" s="59">
        <v>10000</v>
      </c>
      <c r="S1083" s="45" t="str">
        <f>_xlfn.XLOOKUP(Tabla20[[#This Row],[cedula]],TMODELO[Numero Documento],TMODELO[gen])</f>
        <v>M</v>
      </c>
      <c r="T1083" s="49" t="str">
        <f>_xlfn.XLOOKUP(Tabla20[[#This Row],[cedula]],TMODELO[Numero Documento],TMODELO[Lugar Funciones Codigo])</f>
        <v>01.83</v>
      </c>
    </row>
    <row r="1084" spans="1:20" hidden="1">
      <c r="A1084" s="57" t="s">
        <v>3114</v>
      </c>
      <c r="B1084" s="57" t="s">
        <v>3152</v>
      </c>
      <c r="C1084" s="57" t="s">
        <v>3155</v>
      </c>
      <c r="D1084" s="57" t="s">
        <v>3084</v>
      </c>
      <c r="E1084" s="57" t="str">
        <f>_xlfn.XLOOKUP(Tabla20[[#This Row],[cedula]],TMODELO[Numero Documento],TMODELO[Empleado])</f>
        <v>TEIRY TORRES CESPEDES</v>
      </c>
      <c r="F1084" s="57" t="s">
        <v>1069</v>
      </c>
      <c r="G1084" s="57" t="str">
        <f>_xlfn.XLOOKUP(Tabla20[[#This Row],[cedula]],TMODELO[Numero Documento],TMODELO[Lugar Funciones])</f>
        <v>MINISTERIO DE CULTURA</v>
      </c>
      <c r="H1084" s="57" t="str">
        <f>_xlfn.XLOOKUP(Tabla20[[#This Row],[cedula]],TCARRERA[CEDULA],TCARRERA[CATEGORIA DEL SERVIDOR],"")</f>
        <v/>
      </c>
      <c r="I1084" s="65" t="e">
        <f>_xlfn.XLOOKUP(Tabla20[[#This Row],[NOMBRE Y APELLIDO]],#REF!,#REF!,_xlfn.XLOOKUP(Tabla20[[#This Row],[CARGO]],Tabla10[CARGO],Tabla10[CATEGORIA],""))</f>
        <v>#REF!</v>
      </c>
      <c r="J1084" s="41" t="e">
        <f>IF(Tabla20[[#This Row],[CARRERA]]&lt;&gt;"",Tabla20[[#This Row],[CARRERA]],IF(Tabla20[[#This Row],[Columna1]]&lt;&gt;"",Tabla20[[#This Row],[Columna1]],""))</f>
        <v>#REF!</v>
      </c>
      <c r="K1084" s="55" t="str">
        <f>IF(Tabla20[[#This Row],[TIPO]]="Temporales",_xlfn.XLOOKUP(Tabla20[[#This Row],[NOMBRE Y APELLIDO]],TBLFECHAS[NOMBRE Y APELLIDO],TBLFECHAS[DESDE]),"")</f>
        <v/>
      </c>
      <c r="L1084" s="55" t="str">
        <f>IF(Tabla20[[#This Row],[TIPO]]="Temporales",_xlfn.XLOOKUP(Tabla20[[#This Row],[NOMBRE Y APELLIDO]],TBLFECHAS[NOMBRE Y APELLIDO],TBLFECHAS[HASTA]),"")</f>
        <v/>
      </c>
      <c r="M1084" s="58">
        <v>10000</v>
      </c>
      <c r="N1084" s="59">
        <v>0</v>
      </c>
      <c r="O1084" s="59">
        <v>0</v>
      </c>
      <c r="P1084" s="59">
        <v>0</v>
      </c>
      <c r="Q1084" s="59">
        <f>Tabla20[[#This Row],[sbruto]]-SUM(Tabla20[[#This Row],[ISR]:[AFP]])-Tabla20[[#This Row],[sneto]]</f>
        <v>0</v>
      </c>
      <c r="R1084" s="59">
        <v>10000</v>
      </c>
      <c r="S1084" s="45" t="str">
        <f>_xlfn.XLOOKUP(Tabla20[[#This Row],[cedula]],TMODELO[Numero Documento],TMODELO[gen])</f>
        <v>M</v>
      </c>
      <c r="T1084" s="49" t="str">
        <f>_xlfn.XLOOKUP(Tabla20[[#This Row],[cedula]],TMODELO[Numero Documento],TMODELO[Lugar Funciones Codigo])</f>
        <v>01.83</v>
      </c>
    </row>
    <row r="1085" spans="1:20" hidden="1">
      <c r="A1085" s="57" t="s">
        <v>3114</v>
      </c>
      <c r="B1085" s="57" t="s">
        <v>3152</v>
      </c>
      <c r="C1085" s="57" t="s">
        <v>3155</v>
      </c>
      <c r="D1085" s="57" t="s">
        <v>3027</v>
      </c>
      <c r="E1085" s="57" t="str">
        <f>_xlfn.XLOOKUP(Tabla20[[#This Row],[cedula]],TMODELO[Numero Documento],TMODELO[Empleado])</f>
        <v>JUAN CARLOS MENDEZ RAMIREZ</v>
      </c>
      <c r="F1085" s="57" t="s">
        <v>1069</v>
      </c>
      <c r="G1085" s="57" t="str">
        <f>_xlfn.XLOOKUP(Tabla20[[#This Row],[cedula]],TMODELO[Numero Documento],TMODELO[Lugar Funciones])</f>
        <v>MINISTERIO DE CULTURA</v>
      </c>
      <c r="H1085" s="57" t="str">
        <f>_xlfn.XLOOKUP(Tabla20[[#This Row],[cedula]],TCARRERA[CEDULA],TCARRERA[CATEGORIA DEL SERVIDOR],"")</f>
        <v/>
      </c>
      <c r="I1085" s="65" t="e">
        <f>_xlfn.XLOOKUP(Tabla20[[#This Row],[NOMBRE Y APELLIDO]],#REF!,#REF!,_xlfn.XLOOKUP(Tabla20[[#This Row],[CARGO]],Tabla10[CARGO],Tabla10[CATEGORIA],""))</f>
        <v>#REF!</v>
      </c>
      <c r="J1085" s="41" t="e">
        <f>IF(Tabla20[[#This Row],[CARRERA]]&lt;&gt;"",Tabla20[[#This Row],[CARRERA]],IF(Tabla20[[#This Row],[Columna1]]&lt;&gt;"",Tabla20[[#This Row],[Columna1]],""))</f>
        <v>#REF!</v>
      </c>
      <c r="K1085" s="55" t="str">
        <f>IF(Tabla20[[#This Row],[TIPO]]="Temporales",_xlfn.XLOOKUP(Tabla20[[#This Row],[NOMBRE Y APELLIDO]],TBLFECHAS[NOMBRE Y APELLIDO],TBLFECHAS[DESDE]),"")</f>
        <v/>
      </c>
      <c r="L1085" s="55" t="str">
        <f>IF(Tabla20[[#This Row],[TIPO]]="Temporales",_xlfn.XLOOKUP(Tabla20[[#This Row],[NOMBRE Y APELLIDO]],TBLFECHAS[NOMBRE Y APELLIDO],TBLFECHAS[HASTA]),"")</f>
        <v/>
      </c>
      <c r="M1085" s="58">
        <v>10000</v>
      </c>
      <c r="N1085" s="63">
        <v>0</v>
      </c>
      <c r="O1085" s="59">
        <v>0</v>
      </c>
      <c r="P1085" s="59">
        <v>0</v>
      </c>
      <c r="Q1085" s="59">
        <f>Tabla20[[#This Row],[sbruto]]-SUM(Tabla20[[#This Row],[ISR]:[AFP]])-Tabla20[[#This Row],[sneto]]</f>
        <v>0</v>
      </c>
      <c r="R1085" s="59">
        <v>10000</v>
      </c>
      <c r="S1085" s="48" t="str">
        <f>_xlfn.XLOOKUP(Tabla20[[#This Row],[cedula]],TMODELO[Numero Documento],TMODELO[gen])</f>
        <v>M</v>
      </c>
      <c r="T1085" s="49" t="str">
        <f>_xlfn.XLOOKUP(Tabla20[[#This Row],[cedula]],TMODELO[Numero Documento],TMODELO[Lugar Funciones Codigo])</f>
        <v>01.83</v>
      </c>
    </row>
    <row r="1086" spans="1:20" hidden="1">
      <c r="A1086" s="57" t="s">
        <v>3114</v>
      </c>
      <c r="B1086" s="57" t="s">
        <v>3152</v>
      </c>
      <c r="C1086" s="57" t="s">
        <v>3155</v>
      </c>
      <c r="D1086" s="57" t="s">
        <v>2992</v>
      </c>
      <c r="E1086" s="57" t="str">
        <f>_xlfn.XLOOKUP(Tabla20[[#This Row],[cedula]],TMODELO[Numero Documento],TMODELO[Empleado])</f>
        <v>ELVIS TAPIA QUEZADA</v>
      </c>
      <c r="F1086" s="57" t="s">
        <v>1069</v>
      </c>
      <c r="G1086" s="57" t="str">
        <f>_xlfn.XLOOKUP(Tabla20[[#This Row],[cedula]],TMODELO[Numero Documento],TMODELO[Lugar Funciones])</f>
        <v>MINISTERIO DE CULTURA</v>
      </c>
      <c r="H1086" s="57" t="str">
        <f>_xlfn.XLOOKUP(Tabla20[[#This Row],[cedula]],TCARRERA[CEDULA],TCARRERA[CATEGORIA DEL SERVIDOR],"")</f>
        <v/>
      </c>
      <c r="I1086" s="65" t="e">
        <f>_xlfn.XLOOKUP(Tabla20[[#This Row],[NOMBRE Y APELLIDO]],#REF!,#REF!,_xlfn.XLOOKUP(Tabla20[[#This Row],[CARGO]],Tabla10[CARGO],Tabla10[CATEGORIA],""))</f>
        <v>#REF!</v>
      </c>
      <c r="J1086" s="41" t="e">
        <f>IF(Tabla20[[#This Row],[CARRERA]]&lt;&gt;"",Tabla20[[#This Row],[CARRERA]],IF(Tabla20[[#This Row],[Columna1]]&lt;&gt;"",Tabla20[[#This Row],[Columna1]],""))</f>
        <v>#REF!</v>
      </c>
      <c r="K1086" s="55" t="str">
        <f>IF(Tabla20[[#This Row],[TIPO]]="Temporales",_xlfn.XLOOKUP(Tabla20[[#This Row],[NOMBRE Y APELLIDO]],TBLFECHAS[NOMBRE Y APELLIDO],TBLFECHAS[DESDE]),"")</f>
        <v/>
      </c>
      <c r="L1086" s="55" t="str">
        <f>IF(Tabla20[[#This Row],[TIPO]]="Temporales",_xlfn.XLOOKUP(Tabla20[[#This Row],[NOMBRE Y APELLIDO]],TBLFECHAS[NOMBRE Y APELLIDO],TBLFECHAS[HASTA]),"")</f>
        <v/>
      </c>
      <c r="M1086" s="58">
        <v>10000</v>
      </c>
      <c r="N1086" s="60">
        <v>0</v>
      </c>
      <c r="O1086" s="59">
        <v>0</v>
      </c>
      <c r="P1086" s="59">
        <v>0</v>
      </c>
      <c r="Q1086" s="59">
        <f>Tabla20[[#This Row],[sbruto]]-SUM(Tabla20[[#This Row],[ISR]:[AFP]])-Tabla20[[#This Row],[sneto]]</f>
        <v>0</v>
      </c>
      <c r="R1086" s="59">
        <v>10000</v>
      </c>
      <c r="S1086" s="45" t="str">
        <f>_xlfn.XLOOKUP(Tabla20[[#This Row],[cedula]],TMODELO[Numero Documento],TMODELO[gen])</f>
        <v>M</v>
      </c>
      <c r="T1086" s="49" t="str">
        <f>_xlfn.XLOOKUP(Tabla20[[#This Row],[cedula]],TMODELO[Numero Documento],TMODELO[Lugar Funciones Codigo])</f>
        <v>01.83</v>
      </c>
    </row>
    <row r="1087" spans="1:20" hidden="1">
      <c r="A1087" s="57" t="s">
        <v>3114</v>
      </c>
      <c r="B1087" s="57" t="s">
        <v>3152</v>
      </c>
      <c r="C1087" s="57" t="s">
        <v>3155</v>
      </c>
      <c r="D1087" s="57" t="s">
        <v>3057</v>
      </c>
      <c r="E1087" s="57" t="str">
        <f>_xlfn.XLOOKUP(Tabla20[[#This Row],[cedula]],TMODELO[Numero Documento],TMODELO[Empleado])</f>
        <v>MIGUEL ANGEL PEREZ LORENZO</v>
      </c>
      <c r="F1087" s="57" t="s">
        <v>1069</v>
      </c>
      <c r="G1087" s="57" t="str">
        <f>_xlfn.XLOOKUP(Tabla20[[#This Row],[cedula]],TMODELO[Numero Documento],TMODELO[Lugar Funciones])</f>
        <v>MINISTERIO DE CULTURA</v>
      </c>
      <c r="H1087" s="57" t="str">
        <f>_xlfn.XLOOKUP(Tabla20[[#This Row],[cedula]],TCARRERA[CEDULA],TCARRERA[CATEGORIA DEL SERVIDOR],"")</f>
        <v/>
      </c>
      <c r="I1087" s="65" t="e">
        <f>_xlfn.XLOOKUP(Tabla20[[#This Row],[NOMBRE Y APELLIDO]],#REF!,#REF!,_xlfn.XLOOKUP(Tabla20[[#This Row],[CARGO]],Tabla10[CARGO],Tabla10[CATEGORIA],""))</f>
        <v>#REF!</v>
      </c>
      <c r="J1087" s="41" t="e">
        <f>IF(Tabla20[[#This Row],[CARRERA]]&lt;&gt;"",Tabla20[[#This Row],[CARRERA]],IF(Tabla20[[#This Row],[Columna1]]&lt;&gt;"",Tabla20[[#This Row],[Columna1]],""))</f>
        <v>#REF!</v>
      </c>
      <c r="K1087" s="55" t="str">
        <f>IF(Tabla20[[#This Row],[TIPO]]="Temporales",_xlfn.XLOOKUP(Tabla20[[#This Row],[NOMBRE Y APELLIDO]],TBLFECHAS[NOMBRE Y APELLIDO],TBLFECHAS[DESDE]),"")</f>
        <v/>
      </c>
      <c r="L1087" s="55" t="str">
        <f>IF(Tabla20[[#This Row],[TIPO]]="Temporales",_xlfn.XLOOKUP(Tabla20[[#This Row],[NOMBRE Y APELLIDO]],TBLFECHAS[NOMBRE Y APELLIDO],TBLFECHAS[HASTA]),"")</f>
        <v/>
      </c>
      <c r="M1087" s="58">
        <v>10000</v>
      </c>
      <c r="N1087" s="60">
        <v>0</v>
      </c>
      <c r="O1087" s="59">
        <v>0</v>
      </c>
      <c r="P1087" s="59">
        <v>0</v>
      </c>
      <c r="Q1087" s="59">
        <f>Tabla20[[#This Row],[sbruto]]-SUM(Tabla20[[#This Row],[ISR]:[AFP]])-Tabla20[[#This Row],[sneto]]</f>
        <v>0</v>
      </c>
      <c r="R1087" s="59">
        <v>10000</v>
      </c>
      <c r="S1087" s="45" t="str">
        <f>_xlfn.XLOOKUP(Tabla20[[#This Row],[cedula]],TMODELO[Numero Documento],TMODELO[gen])</f>
        <v>M</v>
      </c>
      <c r="T1087" s="49" t="str">
        <f>_xlfn.XLOOKUP(Tabla20[[#This Row],[cedula]],TMODELO[Numero Documento],TMODELO[Lugar Funciones Codigo])</f>
        <v>01.83</v>
      </c>
    </row>
    <row r="1088" spans="1:20" hidden="1">
      <c r="A1088" s="57" t="s">
        <v>3114</v>
      </c>
      <c r="B1088" s="57" t="s">
        <v>3152</v>
      </c>
      <c r="C1088" s="57" t="s">
        <v>3155</v>
      </c>
      <c r="D1088" s="57" t="s">
        <v>2971</v>
      </c>
      <c r="E1088" s="57" t="str">
        <f>_xlfn.XLOOKUP(Tabla20[[#This Row],[cedula]],TMODELO[Numero Documento],TMODELO[Empleado])</f>
        <v>ANTONY MATEO VALDEZ</v>
      </c>
      <c r="F1088" s="57" t="s">
        <v>1069</v>
      </c>
      <c r="G1088" s="57" t="str">
        <f>_xlfn.XLOOKUP(Tabla20[[#This Row],[cedula]],TMODELO[Numero Documento],TMODELO[Lugar Funciones])</f>
        <v>MINISTERIO DE CULTURA</v>
      </c>
      <c r="H1088" s="57" t="str">
        <f>_xlfn.XLOOKUP(Tabla20[[#This Row],[cedula]],TCARRERA[CEDULA],TCARRERA[CATEGORIA DEL SERVIDOR],"")</f>
        <v/>
      </c>
      <c r="I1088" s="65" t="e">
        <f>_xlfn.XLOOKUP(Tabla20[[#This Row],[NOMBRE Y APELLIDO]],#REF!,#REF!,_xlfn.XLOOKUP(Tabla20[[#This Row],[CARGO]],Tabla10[CARGO],Tabla10[CATEGORIA],""))</f>
        <v>#REF!</v>
      </c>
      <c r="J1088" s="41" t="e">
        <f>IF(Tabla20[[#This Row],[CARRERA]]&lt;&gt;"",Tabla20[[#This Row],[CARRERA]],IF(Tabla20[[#This Row],[Columna1]]&lt;&gt;"",Tabla20[[#This Row],[Columna1]],""))</f>
        <v>#REF!</v>
      </c>
      <c r="K1088" s="55" t="str">
        <f>IF(Tabla20[[#This Row],[TIPO]]="Temporales",_xlfn.XLOOKUP(Tabla20[[#This Row],[NOMBRE Y APELLIDO]],TBLFECHAS[NOMBRE Y APELLIDO],TBLFECHAS[DESDE]),"")</f>
        <v/>
      </c>
      <c r="L1088" s="55" t="str">
        <f>IF(Tabla20[[#This Row],[TIPO]]="Temporales",_xlfn.XLOOKUP(Tabla20[[#This Row],[NOMBRE Y APELLIDO]],TBLFECHAS[NOMBRE Y APELLIDO],TBLFECHAS[HASTA]),"")</f>
        <v/>
      </c>
      <c r="M1088" s="58">
        <v>10000</v>
      </c>
      <c r="N1088" s="61">
        <v>0</v>
      </c>
      <c r="O1088" s="59">
        <v>0</v>
      </c>
      <c r="P1088" s="59">
        <v>0</v>
      </c>
      <c r="Q1088" s="59">
        <f>Tabla20[[#This Row],[sbruto]]-SUM(Tabla20[[#This Row],[ISR]:[AFP]])-Tabla20[[#This Row],[sneto]]</f>
        <v>0</v>
      </c>
      <c r="R1088" s="59">
        <v>10000</v>
      </c>
      <c r="S1088" s="45" t="str">
        <f>_xlfn.XLOOKUP(Tabla20[[#This Row],[cedula]],TMODELO[Numero Documento],TMODELO[gen])</f>
        <v>M</v>
      </c>
      <c r="T1088" s="49" t="str">
        <f>_xlfn.XLOOKUP(Tabla20[[#This Row],[cedula]],TMODELO[Numero Documento],TMODELO[Lugar Funciones Codigo])</f>
        <v>01.83</v>
      </c>
    </row>
    <row r="1089" spans="1:20" hidden="1">
      <c r="A1089" s="57" t="s">
        <v>3114</v>
      </c>
      <c r="B1089" s="57" t="s">
        <v>3152</v>
      </c>
      <c r="C1089" s="57" t="s">
        <v>3155</v>
      </c>
      <c r="D1089" s="57" t="s">
        <v>2969</v>
      </c>
      <c r="E1089" s="57" t="str">
        <f>_xlfn.XLOOKUP(Tabla20[[#This Row],[cedula]],TMODELO[Numero Documento],TMODELO[Empleado])</f>
        <v>AMICAL MONTERO ENCARNACION</v>
      </c>
      <c r="F1089" s="57" t="s">
        <v>1069</v>
      </c>
      <c r="G1089" s="57" t="str">
        <f>_xlfn.XLOOKUP(Tabla20[[#This Row],[cedula]],TMODELO[Numero Documento],TMODELO[Lugar Funciones])</f>
        <v>MINISTERIO DE CULTURA</v>
      </c>
      <c r="H1089" s="57" t="str">
        <f>_xlfn.XLOOKUP(Tabla20[[#This Row],[cedula]],TCARRERA[CEDULA],TCARRERA[CATEGORIA DEL SERVIDOR],"")</f>
        <v/>
      </c>
      <c r="I1089" s="65" t="e">
        <f>_xlfn.XLOOKUP(Tabla20[[#This Row],[NOMBRE Y APELLIDO]],#REF!,#REF!,_xlfn.XLOOKUP(Tabla20[[#This Row],[CARGO]],Tabla10[CARGO],Tabla10[CATEGORIA],""))</f>
        <v>#REF!</v>
      </c>
      <c r="J1089" s="41" t="e">
        <f>IF(Tabla20[[#This Row],[CARRERA]]&lt;&gt;"",Tabla20[[#This Row],[CARRERA]],IF(Tabla20[[#This Row],[Columna1]]&lt;&gt;"",Tabla20[[#This Row],[Columna1]],""))</f>
        <v>#REF!</v>
      </c>
      <c r="K1089" s="55" t="str">
        <f>IF(Tabla20[[#This Row],[TIPO]]="Temporales",_xlfn.XLOOKUP(Tabla20[[#This Row],[NOMBRE Y APELLIDO]],TBLFECHAS[NOMBRE Y APELLIDO],TBLFECHAS[DESDE]),"")</f>
        <v/>
      </c>
      <c r="L1089" s="55" t="str">
        <f>IF(Tabla20[[#This Row],[TIPO]]="Temporales",_xlfn.XLOOKUP(Tabla20[[#This Row],[NOMBRE Y APELLIDO]],TBLFECHAS[NOMBRE Y APELLIDO],TBLFECHAS[HASTA]),"")</f>
        <v/>
      </c>
      <c r="M1089" s="58">
        <v>10000</v>
      </c>
      <c r="N1089" s="61">
        <v>0</v>
      </c>
      <c r="O1089" s="59">
        <v>0</v>
      </c>
      <c r="P1089" s="59">
        <v>0</v>
      </c>
      <c r="Q1089" s="59">
        <f>Tabla20[[#This Row],[sbruto]]-SUM(Tabla20[[#This Row],[ISR]:[AFP]])-Tabla20[[#This Row],[sneto]]</f>
        <v>0</v>
      </c>
      <c r="R1089" s="59">
        <v>10000</v>
      </c>
      <c r="S1089" s="45" t="str">
        <f>_xlfn.XLOOKUP(Tabla20[[#This Row],[cedula]],TMODELO[Numero Documento],TMODELO[gen])</f>
        <v>M</v>
      </c>
      <c r="T1089" s="49" t="str">
        <f>_xlfn.XLOOKUP(Tabla20[[#This Row],[cedula]],TMODELO[Numero Documento],TMODELO[Lugar Funciones Codigo])</f>
        <v>01.83</v>
      </c>
    </row>
    <row r="1090" spans="1:20" hidden="1">
      <c r="A1090" s="57" t="s">
        <v>3114</v>
      </c>
      <c r="B1090" s="57" t="s">
        <v>3152</v>
      </c>
      <c r="C1090" s="57" t="s">
        <v>3155</v>
      </c>
      <c r="D1090" s="57" t="s">
        <v>3126</v>
      </c>
      <c r="E1090" s="57" t="str">
        <f>_xlfn.XLOOKUP(Tabla20[[#This Row],[cedula]],TMODELO[Numero Documento],TMODELO[Empleado])</f>
        <v>IVAN DE LA CRUZ ROA</v>
      </c>
      <c r="F1090" s="57" t="s">
        <v>1069</v>
      </c>
      <c r="G1090" s="57" t="str">
        <f>_xlfn.XLOOKUP(Tabla20[[#This Row],[cedula]],TMODELO[Numero Documento],TMODELO[Lugar Funciones])</f>
        <v>MINISTERIO DE CULTURA</v>
      </c>
      <c r="H1090" s="57" t="str">
        <f>_xlfn.XLOOKUP(Tabla20[[#This Row],[cedula]],TCARRERA[CEDULA],TCARRERA[CATEGORIA DEL SERVIDOR],"")</f>
        <v/>
      </c>
      <c r="I1090" s="65" t="e">
        <f>_xlfn.XLOOKUP(Tabla20[[#This Row],[NOMBRE Y APELLIDO]],#REF!,#REF!,_xlfn.XLOOKUP(Tabla20[[#This Row],[CARGO]],Tabla10[CARGO],Tabla10[CATEGORIA],""))</f>
        <v>#REF!</v>
      </c>
      <c r="J1090" s="41" t="e">
        <f>IF(Tabla20[[#This Row],[CARRERA]]&lt;&gt;"",Tabla20[[#This Row],[CARRERA]],IF(Tabla20[[#This Row],[Columna1]]&lt;&gt;"",Tabla20[[#This Row],[Columna1]],""))</f>
        <v>#REF!</v>
      </c>
      <c r="K1090" s="55" t="str">
        <f>IF(Tabla20[[#This Row],[TIPO]]="Temporales",_xlfn.XLOOKUP(Tabla20[[#This Row],[NOMBRE Y APELLIDO]],TBLFECHAS[NOMBRE Y APELLIDO],TBLFECHAS[DESDE]),"")</f>
        <v/>
      </c>
      <c r="L1090" s="55" t="str">
        <f>IF(Tabla20[[#This Row],[TIPO]]="Temporales",_xlfn.XLOOKUP(Tabla20[[#This Row],[NOMBRE Y APELLIDO]],TBLFECHAS[NOMBRE Y APELLIDO],TBLFECHAS[HASTA]),"")</f>
        <v/>
      </c>
      <c r="M1090" s="58">
        <v>10000</v>
      </c>
      <c r="N1090" s="61">
        <v>0</v>
      </c>
      <c r="O1090" s="59">
        <v>0</v>
      </c>
      <c r="P1090" s="59">
        <v>0</v>
      </c>
      <c r="Q1090" s="59">
        <f>Tabla20[[#This Row],[sbruto]]-SUM(Tabla20[[#This Row],[ISR]:[AFP]])-Tabla20[[#This Row],[sneto]]</f>
        <v>0</v>
      </c>
      <c r="R1090" s="59">
        <v>10000</v>
      </c>
      <c r="S1090" s="45" t="str">
        <f>_xlfn.XLOOKUP(Tabla20[[#This Row],[cedula]],TMODELO[Numero Documento],TMODELO[gen])</f>
        <v>M</v>
      </c>
      <c r="T1090" s="49" t="str">
        <f>_xlfn.XLOOKUP(Tabla20[[#This Row],[cedula]],TMODELO[Numero Documento],TMODELO[Lugar Funciones Codigo])</f>
        <v>01.83</v>
      </c>
    </row>
    <row r="1091" spans="1:20" hidden="1">
      <c r="A1091" s="57" t="s">
        <v>3114</v>
      </c>
      <c r="B1091" s="57" t="s">
        <v>3152</v>
      </c>
      <c r="C1091" s="57" t="s">
        <v>3155</v>
      </c>
      <c r="D1091" s="57" t="s">
        <v>3327</v>
      </c>
      <c r="E1091" s="57" t="str">
        <f>_xlfn.XLOOKUP(Tabla20[[#This Row],[cedula]],TMODELO[Numero Documento],TMODELO[Empleado])</f>
        <v>HECTOR CONTRERAS ADAMES</v>
      </c>
      <c r="F1091" s="57" t="s">
        <v>1069</v>
      </c>
      <c r="G1091" s="57" t="str">
        <f>_xlfn.XLOOKUP(Tabla20[[#This Row],[cedula]],TMODELO[Numero Documento],TMODELO[Lugar Funciones])</f>
        <v>MINISTERIO DE CULTURA</v>
      </c>
      <c r="H1091" s="57" t="str">
        <f>_xlfn.XLOOKUP(Tabla20[[#This Row],[cedula]],TCARRERA[CEDULA],TCARRERA[CATEGORIA DEL SERVIDOR],"")</f>
        <v/>
      </c>
      <c r="I1091" s="65" t="e">
        <f>_xlfn.XLOOKUP(Tabla20[[#This Row],[NOMBRE Y APELLIDO]],#REF!,#REF!,_xlfn.XLOOKUP(Tabla20[[#This Row],[CARGO]],Tabla10[CARGO],Tabla10[CATEGORIA],""))</f>
        <v>#REF!</v>
      </c>
      <c r="J1091" s="41" t="e">
        <f>IF(Tabla20[[#This Row],[CARRERA]]&lt;&gt;"",Tabla20[[#This Row],[CARRERA]],IF(Tabla20[[#This Row],[Columna1]]&lt;&gt;"",Tabla20[[#This Row],[Columna1]],""))</f>
        <v>#REF!</v>
      </c>
      <c r="K1091" s="55" t="str">
        <f>IF(Tabla20[[#This Row],[TIPO]]="Temporales",_xlfn.XLOOKUP(Tabla20[[#This Row],[NOMBRE Y APELLIDO]],TBLFECHAS[NOMBRE Y APELLIDO],TBLFECHAS[DESDE]),"")</f>
        <v/>
      </c>
      <c r="L1091" s="55" t="str">
        <f>IF(Tabla20[[#This Row],[TIPO]]="Temporales",_xlfn.XLOOKUP(Tabla20[[#This Row],[NOMBRE Y APELLIDO]],TBLFECHAS[NOMBRE Y APELLIDO],TBLFECHAS[HASTA]),"")</f>
        <v/>
      </c>
      <c r="M1091" s="58">
        <v>10000</v>
      </c>
      <c r="N1091" s="61">
        <v>0</v>
      </c>
      <c r="O1091" s="59">
        <v>0</v>
      </c>
      <c r="P1091" s="59">
        <v>0</v>
      </c>
      <c r="Q1091" s="59">
        <f>Tabla20[[#This Row],[sbruto]]-SUM(Tabla20[[#This Row],[ISR]:[AFP]])-Tabla20[[#This Row],[sneto]]</f>
        <v>0</v>
      </c>
      <c r="R1091" s="59">
        <v>10000</v>
      </c>
      <c r="S1091" s="45" t="str">
        <f>_xlfn.XLOOKUP(Tabla20[[#This Row],[cedula]],TMODELO[Numero Documento],TMODELO[gen])</f>
        <v>M</v>
      </c>
      <c r="T1091" s="49" t="str">
        <f>_xlfn.XLOOKUP(Tabla20[[#This Row],[cedula]],TMODELO[Numero Documento],TMODELO[Lugar Funciones Codigo])</f>
        <v>01.83</v>
      </c>
    </row>
    <row r="1092" spans="1:20" hidden="1">
      <c r="A1092" s="57" t="s">
        <v>3114</v>
      </c>
      <c r="B1092" s="57" t="s">
        <v>3152</v>
      </c>
      <c r="C1092" s="57" t="s">
        <v>3155</v>
      </c>
      <c r="D1092" s="57" t="s">
        <v>3079</v>
      </c>
      <c r="E1092" s="57" t="str">
        <f>_xlfn.XLOOKUP(Tabla20[[#This Row],[cedula]],TMODELO[Numero Documento],TMODELO[Empleado])</f>
        <v>RUDDY GREGORIO VALENZUELA</v>
      </c>
      <c r="F1092" s="57" t="s">
        <v>1069</v>
      </c>
      <c r="G1092" s="57" t="str">
        <f>_xlfn.XLOOKUP(Tabla20[[#This Row],[cedula]],TMODELO[Numero Documento],TMODELO[Lugar Funciones])</f>
        <v>MINISTERIO DE CULTURA</v>
      </c>
      <c r="H1092" s="57" t="str">
        <f>_xlfn.XLOOKUP(Tabla20[[#This Row],[cedula]],TCARRERA[CEDULA],TCARRERA[CATEGORIA DEL SERVIDOR],"")</f>
        <v/>
      </c>
      <c r="I1092" s="65" t="e">
        <f>_xlfn.XLOOKUP(Tabla20[[#This Row],[NOMBRE Y APELLIDO]],#REF!,#REF!,_xlfn.XLOOKUP(Tabla20[[#This Row],[CARGO]],Tabla10[CARGO],Tabla10[CATEGORIA],""))</f>
        <v>#REF!</v>
      </c>
      <c r="J1092" s="41" t="e">
        <f>IF(Tabla20[[#This Row],[CARRERA]]&lt;&gt;"",Tabla20[[#This Row],[CARRERA]],IF(Tabla20[[#This Row],[Columna1]]&lt;&gt;"",Tabla20[[#This Row],[Columna1]],""))</f>
        <v>#REF!</v>
      </c>
      <c r="K1092" s="55" t="str">
        <f>IF(Tabla20[[#This Row],[TIPO]]="Temporales",_xlfn.XLOOKUP(Tabla20[[#This Row],[NOMBRE Y APELLIDO]],TBLFECHAS[NOMBRE Y APELLIDO],TBLFECHAS[DESDE]),"")</f>
        <v/>
      </c>
      <c r="L1092" s="55" t="str">
        <f>IF(Tabla20[[#This Row],[TIPO]]="Temporales",_xlfn.XLOOKUP(Tabla20[[#This Row],[NOMBRE Y APELLIDO]],TBLFECHAS[NOMBRE Y APELLIDO],TBLFECHAS[HASTA]),"")</f>
        <v/>
      </c>
      <c r="M1092" s="58">
        <v>10000</v>
      </c>
      <c r="N1092" s="61">
        <v>0</v>
      </c>
      <c r="O1092" s="59">
        <v>0</v>
      </c>
      <c r="P1092" s="59">
        <v>0</v>
      </c>
      <c r="Q1092" s="59">
        <f>Tabla20[[#This Row],[sbruto]]-SUM(Tabla20[[#This Row],[ISR]:[AFP]])-Tabla20[[#This Row],[sneto]]</f>
        <v>0</v>
      </c>
      <c r="R1092" s="59">
        <v>10000</v>
      </c>
      <c r="S1092" s="45" t="str">
        <f>_xlfn.XLOOKUP(Tabla20[[#This Row],[cedula]],TMODELO[Numero Documento],TMODELO[gen])</f>
        <v>M</v>
      </c>
      <c r="T1092" s="49" t="str">
        <f>_xlfn.XLOOKUP(Tabla20[[#This Row],[cedula]],TMODELO[Numero Documento],TMODELO[Lugar Funciones Codigo])</f>
        <v>01.83</v>
      </c>
    </row>
    <row r="1093" spans="1:20" hidden="1">
      <c r="A1093" s="57" t="s">
        <v>3114</v>
      </c>
      <c r="B1093" s="57" t="s">
        <v>3152</v>
      </c>
      <c r="C1093" s="57" t="s">
        <v>3155</v>
      </c>
      <c r="D1093" s="57" t="s">
        <v>3187</v>
      </c>
      <c r="E1093" s="57" t="str">
        <f>_xlfn.XLOOKUP(Tabla20[[#This Row],[cedula]],TMODELO[Numero Documento],TMODELO[Empleado])</f>
        <v>APOLINAR VALDEZ LIRANZO</v>
      </c>
      <c r="F1093" s="57" t="s">
        <v>1069</v>
      </c>
      <c r="G1093" s="57" t="str">
        <f>_xlfn.XLOOKUP(Tabla20[[#This Row],[cedula]],TMODELO[Numero Documento],TMODELO[Lugar Funciones])</f>
        <v>MINISTERIO DE CULTURA</v>
      </c>
      <c r="H1093" s="57" t="str">
        <f>_xlfn.XLOOKUP(Tabla20[[#This Row],[cedula]],TCARRERA[CEDULA],TCARRERA[CATEGORIA DEL SERVIDOR],"")</f>
        <v/>
      </c>
      <c r="I1093" s="65" t="e">
        <f>_xlfn.XLOOKUP(Tabla20[[#This Row],[NOMBRE Y APELLIDO]],#REF!,#REF!,_xlfn.XLOOKUP(Tabla20[[#This Row],[CARGO]],Tabla10[CARGO],Tabla10[CATEGORIA],""))</f>
        <v>#REF!</v>
      </c>
      <c r="J1093" s="41" t="e">
        <f>IF(Tabla20[[#This Row],[CARRERA]]&lt;&gt;"",Tabla20[[#This Row],[CARRERA]],IF(Tabla20[[#This Row],[Columna1]]&lt;&gt;"",Tabla20[[#This Row],[Columna1]],""))</f>
        <v>#REF!</v>
      </c>
      <c r="K1093" s="55" t="str">
        <f>IF(Tabla20[[#This Row],[TIPO]]="Temporales",_xlfn.XLOOKUP(Tabla20[[#This Row],[NOMBRE Y APELLIDO]],TBLFECHAS[NOMBRE Y APELLIDO],TBLFECHAS[DESDE]),"")</f>
        <v/>
      </c>
      <c r="L1093" s="55" t="str">
        <f>IF(Tabla20[[#This Row],[TIPO]]="Temporales",_xlfn.XLOOKUP(Tabla20[[#This Row],[NOMBRE Y APELLIDO]],TBLFECHAS[NOMBRE Y APELLIDO],TBLFECHAS[HASTA]),"")</f>
        <v/>
      </c>
      <c r="M1093" s="58">
        <v>10000</v>
      </c>
      <c r="N1093" s="61">
        <v>0</v>
      </c>
      <c r="O1093" s="59">
        <v>0</v>
      </c>
      <c r="P1093" s="59">
        <v>0</v>
      </c>
      <c r="Q1093" s="59">
        <f>Tabla20[[#This Row],[sbruto]]-SUM(Tabla20[[#This Row],[ISR]:[AFP]])-Tabla20[[#This Row],[sneto]]</f>
        <v>0</v>
      </c>
      <c r="R1093" s="59">
        <v>10000</v>
      </c>
      <c r="S1093" s="45" t="str">
        <f>_xlfn.XLOOKUP(Tabla20[[#This Row],[cedula]],TMODELO[Numero Documento],TMODELO[gen])</f>
        <v>M</v>
      </c>
      <c r="T1093" s="49" t="str">
        <f>_xlfn.XLOOKUP(Tabla20[[#This Row],[cedula]],TMODELO[Numero Documento],TMODELO[Lugar Funciones Codigo])</f>
        <v>01.83</v>
      </c>
    </row>
    <row r="1094" spans="1:20" hidden="1">
      <c r="A1094" s="57" t="s">
        <v>3114</v>
      </c>
      <c r="B1094" s="57" t="s">
        <v>3152</v>
      </c>
      <c r="C1094" s="57" t="s">
        <v>3155</v>
      </c>
      <c r="D1094" s="57" t="s">
        <v>3050</v>
      </c>
      <c r="E1094" s="57" t="str">
        <f>_xlfn.XLOOKUP(Tabla20[[#This Row],[cedula]],TMODELO[Numero Documento],TMODELO[Empleado])</f>
        <v>MANUEL GARCIA GARCIA</v>
      </c>
      <c r="F1094" s="57" t="s">
        <v>1069</v>
      </c>
      <c r="G1094" s="57" t="str">
        <f>_xlfn.XLOOKUP(Tabla20[[#This Row],[cedula]],TMODELO[Numero Documento],TMODELO[Lugar Funciones])</f>
        <v>MINISTERIO DE CULTURA</v>
      </c>
      <c r="H1094" s="57" t="str">
        <f>_xlfn.XLOOKUP(Tabla20[[#This Row],[cedula]],TCARRERA[CEDULA],TCARRERA[CATEGORIA DEL SERVIDOR],"")</f>
        <v/>
      </c>
      <c r="I1094" s="65" t="e">
        <f>_xlfn.XLOOKUP(Tabla20[[#This Row],[NOMBRE Y APELLIDO]],#REF!,#REF!,_xlfn.XLOOKUP(Tabla20[[#This Row],[CARGO]],Tabla10[CARGO],Tabla10[CATEGORIA],""))</f>
        <v>#REF!</v>
      </c>
      <c r="J1094" s="41" t="e">
        <f>IF(Tabla20[[#This Row],[CARRERA]]&lt;&gt;"",Tabla20[[#This Row],[CARRERA]],IF(Tabla20[[#This Row],[Columna1]]&lt;&gt;"",Tabla20[[#This Row],[Columna1]],""))</f>
        <v>#REF!</v>
      </c>
      <c r="K1094" s="55" t="str">
        <f>IF(Tabla20[[#This Row],[TIPO]]="Temporales",_xlfn.XLOOKUP(Tabla20[[#This Row],[NOMBRE Y APELLIDO]],TBLFECHAS[NOMBRE Y APELLIDO],TBLFECHAS[DESDE]),"")</f>
        <v/>
      </c>
      <c r="L1094" s="55" t="str">
        <f>IF(Tabla20[[#This Row],[TIPO]]="Temporales",_xlfn.XLOOKUP(Tabla20[[#This Row],[NOMBRE Y APELLIDO]],TBLFECHAS[NOMBRE Y APELLIDO],TBLFECHAS[HASTA]),"")</f>
        <v/>
      </c>
      <c r="M1094" s="58">
        <v>10000</v>
      </c>
      <c r="N1094" s="61">
        <v>0</v>
      </c>
      <c r="O1094" s="59">
        <v>0</v>
      </c>
      <c r="P1094" s="59">
        <v>0</v>
      </c>
      <c r="Q1094" s="59">
        <f>Tabla20[[#This Row],[sbruto]]-SUM(Tabla20[[#This Row],[ISR]:[AFP]])-Tabla20[[#This Row],[sneto]]</f>
        <v>0</v>
      </c>
      <c r="R1094" s="59">
        <v>10000</v>
      </c>
      <c r="S1094" s="45" t="str">
        <f>_xlfn.XLOOKUP(Tabla20[[#This Row],[cedula]],TMODELO[Numero Documento],TMODELO[gen])</f>
        <v>M</v>
      </c>
      <c r="T1094" s="49" t="str">
        <f>_xlfn.XLOOKUP(Tabla20[[#This Row],[cedula]],TMODELO[Numero Documento],TMODELO[Lugar Funciones Codigo])</f>
        <v>01.83</v>
      </c>
    </row>
    <row r="1095" spans="1:20" hidden="1">
      <c r="A1095" s="57" t="s">
        <v>3114</v>
      </c>
      <c r="B1095" s="57" t="s">
        <v>3152</v>
      </c>
      <c r="C1095" s="57" t="s">
        <v>3155</v>
      </c>
      <c r="D1095" s="57" t="s">
        <v>2967</v>
      </c>
      <c r="E1095" s="57" t="str">
        <f>_xlfn.XLOOKUP(Tabla20[[#This Row],[cedula]],TMODELO[Numero Documento],TMODELO[Empleado])</f>
        <v>AMBIORI OVALLE ROSARIO</v>
      </c>
      <c r="F1095" s="57" t="s">
        <v>1069</v>
      </c>
      <c r="G1095" s="57" t="str">
        <f>_xlfn.XLOOKUP(Tabla20[[#This Row],[cedula]],TMODELO[Numero Documento],TMODELO[Lugar Funciones])</f>
        <v>MINISTERIO DE CULTURA</v>
      </c>
      <c r="H1095" s="57" t="str">
        <f>_xlfn.XLOOKUP(Tabla20[[#This Row],[cedula]],TCARRERA[CEDULA],TCARRERA[CATEGORIA DEL SERVIDOR],"")</f>
        <v/>
      </c>
      <c r="I1095" s="65" t="e">
        <f>_xlfn.XLOOKUP(Tabla20[[#This Row],[NOMBRE Y APELLIDO]],#REF!,#REF!,_xlfn.XLOOKUP(Tabla20[[#This Row],[CARGO]],Tabla10[CARGO],Tabla10[CATEGORIA],""))</f>
        <v>#REF!</v>
      </c>
      <c r="J1095" s="41" t="e">
        <f>IF(Tabla20[[#This Row],[CARRERA]]&lt;&gt;"",Tabla20[[#This Row],[CARRERA]],IF(Tabla20[[#This Row],[Columna1]]&lt;&gt;"",Tabla20[[#This Row],[Columna1]],""))</f>
        <v>#REF!</v>
      </c>
      <c r="K1095" s="55" t="str">
        <f>IF(Tabla20[[#This Row],[TIPO]]="Temporales",_xlfn.XLOOKUP(Tabla20[[#This Row],[NOMBRE Y APELLIDO]],TBLFECHAS[NOMBRE Y APELLIDO],TBLFECHAS[DESDE]),"")</f>
        <v/>
      </c>
      <c r="L1095" s="55" t="str">
        <f>IF(Tabla20[[#This Row],[TIPO]]="Temporales",_xlfn.XLOOKUP(Tabla20[[#This Row],[NOMBRE Y APELLIDO]],TBLFECHAS[NOMBRE Y APELLIDO],TBLFECHAS[HASTA]),"")</f>
        <v/>
      </c>
      <c r="M1095" s="58">
        <v>10000</v>
      </c>
      <c r="N1095" s="61">
        <v>0</v>
      </c>
      <c r="O1095" s="59">
        <v>0</v>
      </c>
      <c r="P1095" s="59">
        <v>0</v>
      </c>
      <c r="Q1095" s="59">
        <f>Tabla20[[#This Row],[sbruto]]-SUM(Tabla20[[#This Row],[ISR]:[AFP]])-Tabla20[[#This Row],[sneto]]</f>
        <v>0</v>
      </c>
      <c r="R1095" s="59">
        <v>10000</v>
      </c>
      <c r="S1095" s="45" t="str">
        <f>_xlfn.XLOOKUP(Tabla20[[#This Row],[cedula]],TMODELO[Numero Documento],TMODELO[gen])</f>
        <v>M</v>
      </c>
      <c r="T1095" s="49" t="str">
        <f>_xlfn.XLOOKUP(Tabla20[[#This Row],[cedula]],TMODELO[Numero Documento],TMODELO[Lugar Funciones Codigo])</f>
        <v>01.83</v>
      </c>
    </row>
    <row r="1096" spans="1:20" hidden="1">
      <c r="A1096" s="57" t="s">
        <v>3114</v>
      </c>
      <c r="B1096" s="57" t="s">
        <v>3152</v>
      </c>
      <c r="C1096" s="57" t="s">
        <v>3155</v>
      </c>
      <c r="D1096" s="57" t="s">
        <v>2978</v>
      </c>
      <c r="E1096" s="57" t="str">
        <f>_xlfn.XLOOKUP(Tabla20[[#This Row],[cedula]],TMODELO[Numero Documento],TMODELO[Empleado])</f>
        <v>CARLOS MANUEL ANGOMAS DICENT</v>
      </c>
      <c r="F1096" s="57" t="s">
        <v>1069</v>
      </c>
      <c r="G1096" s="57" t="str">
        <f>_xlfn.XLOOKUP(Tabla20[[#This Row],[cedula]],TMODELO[Numero Documento],TMODELO[Lugar Funciones])</f>
        <v>MINISTERIO DE CULTURA</v>
      </c>
      <c r="H1096" s="57" t="str">
        <f>_xlfn.XLOOKUP(Tabla20[[#This Row],[cedula]],TCARRERA[CEDULA],TCARRERA[CATEGORIA DEL SERVIDOR],"")</f>
        <v/>
      </c>
      <c r="I1096" s="65" t="e">
        <f>_xlfn.XLOOKUP(Tabla20[[#This Row],[NOMBRE Y APELLIDO]],#REF!,#REF!,_xlfn.XLOOKUP(Tabla20[[#This Row],[CARGO]],Tabla10[CARGO],Tabla10[CATEGORIA],""))</f>
        <v>#REF!</v>
      </c>
      <c r="J1096" s="41" t="e">
        <f>IF(Tabla20[[#This Row],[CARRERA]]&lt;&gt;"",Tabla20[[#This Row],[CARRERA]],IF(Tabla20[[#This Row],[Columna1]]&lt;&gt;"",Tabla20[[#This Row],[Columna1]],""))</f>
        <v>#REF!</v>
      </c>
      <c r="K1096" s="55" t="str">
        <f>IF(Tabla20[[#This Row],[TIPO]]="Temporales",_xlfn.XLOOKUP(Tabla20[[#This Row],[NOMBRE Y APELLIDO]],TBLFECHAS[NOMBRE Y APELLIDO],TBLFECHAS[DESDE]),"")</f>
        <v/>
      </c>
      <c r="L1096" s="55" t="str">
        <f>IF(Tabla20[[#This Row],[TIPO]]="Temporales",_xlfn.XLOOKUP(Tabla20[[#This Row],[NOMBRE Y APELLIDO]],TBLFECHAS[NOMBRE Y APELLIDO],TBLFECHAS[HASTA]),"")</f>
        <v/>
      </c>
      <c r="M1096" s="58">
        <v>10000</v>
      </c>
      <c r="N1096" s="59">
        <v>0</v>
      </c>
      <c r="O1096" s="59">
        <v>0</v>
      </c>
      <c r="P1096" s="59">
        <v>0</v>
      </c>
      <c r="Q1096" s="59">
        <f>Tabla20[[#This Row],[sbruto]]-SUM(Tabla20[[#This Row],[ISR]:[AFP]])-Tabla20[[#This Row],[sneto]]</f>
        <v>0</v>
      </c>
      <c r="R1096" s="59">
        <v>10000</v>
      </c>
      <c r="S1096" s="45" t="str">
        <f>_xlfn.XLOOKUP(Tabla20[[#This Row],[cedula]],TMODELO[Numero Documento],TMODELO[gen])</f>
        <v>M</v>
      </c>
      <c r="T1096" s="49" t="str">
        <f>_xlfn.XLOOKUP(Tabla20[[#This Row],[cedula]],TMODELO[Numero Documento],TMODELO[Lugar Funciones Codigo])</f>
        <v>01.83</v>
      </c>
    </row>
    <row r="1097" spans="1:20" hidden="1">
      <c r="A1097" s="57" t="s">
        <v>3114</v>
      </c>
      <c r="B1097" s="57" t="s">
        <v>3152</v>
      </c>
      <c r="C1097" s="57" t="s">
        <v>3155</v>
      </c>
      <c r="D1097" s="57" t="s">
        <v>3195</v>
      </c>
      <c r="E1097" s="57" t="str">
        <f>_xlfn.XLOOKUP(Tabla20[[#This Row],[cedula]],TMODELO[Numero Documento],TMODELO[Empleado])</f>
        <v>JUAN ANDRES LORENZO MONTERO</v>
      </c>
      <c r="F1097" s="57" t="s">
        <v>1069</v>
      </c>
      <c r="G1097" s="57" t="str">
        <f>_xlfn.XLOOKUP(Tabla20[[#This Row],[cedula]],TMODELO[Numero Documento],TMODELO[Lugar Funciones])</f>
        <v>MINISTERIO DE CULTURA</v>
      </c>
      <c r="H1097" s="57" t="str">
        <f>_xlfn.XLOOKUP(Tabla20[[#This Row],[cedula]],TCARRERA[CEDULA],TCARRERA[CATEGORIA DEL SERVIDOR],"")</f>
        <v/>
      </c>
      <c r="I1097" s="65" t="e">
        <f>_xlfn.XLOOKUP(Tabla20[[#This Row],[NOMBRE Y APELLIDO]],#REF!,#REF!,_xlfn.XLOOKUP(Tabla20[[#This Row],[CARGO]],Tabla10[CARGO],Tabla10[CATEGORIA],""))</f>
        <v>#REF!</v>
      </c>
      <c r="J1097" s="41" t="e">
        <f>IF(Tabla20[[#This Row],[CARRERA]]&lt;&gt;"",Tabla20[[#This Row],[CARRERA]],IF(Tabla20[[#This Row],[Columna1]]&lt;&gt;"",Tabla20[[#This Row],[Columna1]],""))</f>
        <v>#REF!</v>
      </c>
      <c r="K1097" s="55" t="str">
        <f>IF(Tabla20[[#This Row],[TIPO]]="Temporales",_xlfn.XLOOKUP(Tabla20[[#This Row],[NOMBRE Y APELLIDO]],TBLFECHAS[NOMBRE Y APELLIDO],TBLFECHAS[DESDE]),"")</f>
        <v/>
      </c>
      <c r="L1097" s="55" t="str">
        <f>IF(Tabla20[[#This Row],[TIPO]]="Temporales",_xlfn.XLOOKUP(Tabla20[[#This Row],[NOMBRE Y APELLIDO]],TBLFECHAS[NOMBRE Y APELLIDO],TBLFECHAS[HASTA]),"")</f>
        <v/>
      </c>
      <c r="M1097" s="58">
        <v>10000</v>
      </c>
      <c r="N1097" s="60">
        <v>0</v>
      </c>
      <c r="O1097" s="59">
        <v>0</v>
      </c>
      <c r="P1097" s="59">
        <v>0</v>
      </c>
      <c r="Q1097" s="59">
        <f>Tabla20[[#This Row],[sbruto]]-SUM(Tabla20[[#This Row],[ISR]:[AFP]])-Tabla20[[#This Row],[sneto]]</f>
        <v>0</v>
      </c>
      <c r="R1097" s="59">
        <v>10000</v>
      </c>
      <c r="S1097" s="45" t="str">
        <f>_xlfn.XLOOKUP(Tabla20[[#This Row],[cedula]],TMODELO[Numero Documento],TMODELO[gen])</f>
        <v>M</v>
      </c>
      <c r="T1097" s="49" t="str">
        <f>_xlfn.XLOOKUP(Tabla20[[#This Row],[cedula]],TMODELO[Numero Documento],TMODELO[Lugar Funciones Codigo])</f>
        <v>01.83</v>
      </c>
    </row>
    <row r="1098" spans="1:20" hidden="1">
      <c r="A1098" s="57" t="s">
        <v>3114</v>
      </c>
      <c r="B1098" s="57" t="s">
        <v>3152</v>
      </c>
      <c r="C1098" s="57" t="s">
        <v>3155</v>
      </c>
      <c r="D1098" s="57" t="s">
        <v>3037</v>
      </c>
      <c r="E1098" s="57" t="str">
        <f>_xlfn.XLOOKUP(Tabla20[[#This Row],[cedula]],TMODELO[Numero Documento],TMODELO[Empleado])</f>
        <v>JULIO PEÑA</v>
      </c>
      <c r="F1098" s="57" t="s">
        <v>1069</v>
      </c>
      <c r="G1098" s="57" t="str">
        <f>_xlfn.XLOOKUP(Tabla20[[#This Row],[cedula]],TMODELO[Numero Documento],TMODELO[Lugar Funciones])</f>
        <v>MINISTERIO DE CULTURA</v>
      </c>
      <c r="H1098" s="57" t="str">
        <f>_xlfn.XLOOKUP(Tabla20[[#This Row],[cedula]],TCARRERA[CEDULA],TCARRERA[CATEGORIA DEL SERVIDOR],"")</f>
        <v/>
      </c>
      <c r="I1098" s="65" t="e">
        <f>_xlfn.XLOOKUP(Tabla20[[#This Row],[NOMBRE Y APELLIDO]],#REF!,#REF!,_xlfn.XLOOKUP(Tabla20[[#This Row],[CARGO]],Tabla10[CARGO],Tabla10[CATEGORIA],""))</f>
        <v>#REF!</v>
      </c>
      <c r="J1098" s="41" t="e">
        <f>IF(Tabla20[[#This Row],[CARRERA]]&lt;&gt;"",Tabla20[[#This Row],[CARRERA]],IF(Tabla20[[#This Row],[Columna1]]&lt;&gt;"",Tabla20[[#This Row],[Columna1]],""))</f>
        <v>#REF!</v>
      </c>
      <c r="K1098" s="55" t="str">
        <f>IF(Tabla20[[#This Row],[TIPO]]="Temporales",_xlfn.XLOOKUP(Tabla20[[#This Row],[NOMBRE Y APELLIDO]],TBLFECHAS[NOMBRE Y APELLIDO],TBLFECHAS[DESDE]),"")</f>
        <v/>
      </c>
      <c r="L1098" s="55" t="str">
        <f>IF(Tabla20[[#This Row],[TIPO]]="Temporales",_xlfn.XLOOKUP(Tabla20[[#This Row],[NOMBRE Y APELLIDO]],TBLFECHAS[NOMBRE Y APELLIDO],TBLFECHAS[HASTA]),"")</f>
        <v/>
      </c>
      <c r="M1098" s="58">
        <v>10000</v>
      </c>
      <c r="N1098" s="61">
        <v>0</v>
      </c>
      <c r="O1098" s="59">
        <v>0</v>
      </c>
      <c r="P1098" s="59">
        <v>0</v>
      </c>
      <c r="Q1098" s="59">
        <f>Tabla20[[#This Row],[sbruto]]-SUM(Tabla20[[#This Row],[ISR]:[AFP]])-Tabla20[[#This Row],[sneto]]</f>
        <v>0</v>
      </c>
      <c r="R1098" s="59">
        <v>10000</v>
      </c>
      <c r="S1098" s="48" t="str">
        <f>_xlfn.XLOOKUP(Tabla20[[#This Row],[cedula]],TMODELO[Numero Documento],TMODELO[gen])</f>
        <v>M</v>
      </c>
      <c r="T1098" s="49" t="str">
        <f>_xlfn.XLOOKUP(Tabla20[[#This Row],[cedula]],TMODELO[Numero Documento],TMODELO[Lugar Funciones Codigo])</f>
        <v>01.83</v>
      </c>
    </row>
    <row r="1099" spans="1:20" hidden="1">
      <c r="A1099" s="57" t="s">
        <v>3114</v>
      </c>
      <c r="B1099" s="57" t="s">
        <v>3152</v>
      </c>
      <c r="C1099" s="57" t="s">
        <v>3155</v>
      </c>
      <c r="D1099" s="57" t="s">
        <v>3058</v>
      </c>
      <c r="E1099" s="57" t="str">
        <f>_xlfn.XLOOKUP(Tabla20[[#This Row],[cedula]],TMODELO[Numero Documento],TMODELO[Empleado])</f>
        <v>MIGUEL ANTONIO NOVAS SAVIÑON</v>
      </c>
      <c r="F1099" s="57" t="s">
        <v>1069</v>
      </c>
      <c r="G1099" s="57" t="str">
        <f>_xlfn.XLOOKUP(Tabla20[[#This Row],[cedula]],TMODELO[Numero Documento],TMODELO[Lugar Funciones])</f>
        <v>MINISTERIO DE CULTURA</v>
      </c>
      <c r="H1099" s="57" t="str">
        <f>_xlfn.XLOOKUP(Tabla20[[#This Row],[cedula]],TCARRERA[CEDULA],TCARRERA[CATEGORIA DEL SERVIDOR],"")</f>
        <v/>
      </c>
      <c r="I1099" s="65" t="e">
        <f>_xlfn.XLOOKUP(Tabla20[[#This Row],[NOMBRE Y APELLIDO]],#REF!,#REF!,_xlfn.XLOOKUP(Tabla20[[#This Row],[CARGO]],Tabla10[CARGO],Tabla10[CATEGORIA],""))</f>
        <v>#REF!</v>
      </c>
      <c r="J1099" s="41" t="e">
        <f>IF(Tabla20[[#This Row],[CARRERA]]&lt;&gt;"",Tabla20[[#This Row],[CARRERA]],IF(Tabla20[[#This Row],[Columna1]]&lt;&gt;"",Tabla20[[#This Row],[Columna1]],""))</f>
        <v>#REF!</v>
      </c>
      <c r="K1099" s="55" t="str">
        <f>IF(Tabla20[[#This Row],[TIPO]]="Temporales",_xlfn.XLOOKUP(Tabla20[[#This Row],[NOMBRE Y APELLIDO]],TBLFECHAS[NOMBRE Y APELLIDO],TBLFECHAS[DESDE]),"")</f>
        <v/>
      </c>
      <c r="L1099" s="55" t="str">
        <f>IF(Tabla20[[#This Row],[TIPO]]="Temporales",_xlfn.XLOOKUP(Tabla20[[#This Row],[NOMBRE Y APELLIDO]],TBLFECHAS[NOMBRE Y APELLIDO],TBLFECHAS[HASTA]),"")</f>
        <v/>
      </c>
      <c r="M1099" s="58">
        <v>10000</v>
      </c>
      <c r="N1099" s="61">
        <v>0</v>
      </c>
      <c r="O1099" s="59">
        <v>0</v>
      </c>
      <c r="P1099" s="59">
        <v>0</v>
      </c>
      <c r="Q1099" s="59">
        <f>Tabla20[[#This Row],[sbruto]]-SUM(Tabla20[[#This Row],[ISR]:[AFP]])-Tabla20[[#This Row],[sneto]]</f>
        <v>0</v>
      </c>
      <c r="R1099" s="59">
        <v>10000</v>
      </c>
      <c r="S1099" s="45" t="str">
        <f>_xlfn.XLOOKUP(Tabla20[[#This Row],[cedula]],TMODELO[Numero Documento],TMODELO[gen])</f>
        <v>M</v>
      </c>
      <c r="T1099" s="49" t="str">
        <f>_xlfn.XLOOKUP(Tabla20[[#This Row],[cedula]],TMODELO[Numero Documento],TMODELO[Lugar Funciones Codigo])</f>
        <v>01.83</v>
      </c>
    </row>
    <row r="1100" spans="1:20" hidden="1">
      <c r="A1100" s="57" t="s">
        <v>3114</v>
      </c>
      <c r="B1100" s="57" t="s">
        <v>3152</v>
      </c>
      <c r="C1100" s="57" t="s">
        <v>3155</v>
      </c>
      <c r="D1100" s="57" t="s">
        <v>3025</v>
      </c>
      <c r="E1100" s="57" t="str">
        <f>_xlfn.XLOOKUP(Tabla20[[#This Row],[cedula]],TMODELO[Numero Documento],TMODELO[Empleado])</f>
        <v>JUAN ANTONIO MEDRANO PEREZ</v>
      </c>
      <c r="F1100" s="57" t="s">
        <v>1069</v>
      </c>
      <c r="G1100" s="57" t="str">
        <f>_xlfn.XLOOKUP(Tabla20[[#This Row],[cedula]],TMODELO[Numero Documento],TMODELO[Lugar Funciones])</f>
        <v>MINISTERIO DE CULTURA</v>
      </c>
      <c r="H1100" s="57" t="str">
        <f>_xlfn.XLOOKUP(Tabla20[[#This Row],[cedula]],TCARRERA[CEDULA],TCARRERA[CATEGORIA DEL SERVIDOR],"")</f>
        <v/>
      </c>
      <c r="I1100" s="65" t="e">
        <f>_xlfn.XLOOKUP(Tabla20[[#This Row],[NOMBRE Y APELLIDO]],#REF!,#REF!,_xlfn.XLOOKUP(Tabla20[[#This Row],[CARGO]],Tabla10[CARGO],Tabla10[CATEGORIA],""))</f>
        <v>#REF!</v>
      </c>
      <c r="J1100" s="41" t="e">
        <f>IF(Tabla20[[#This Row],[CARRERA]]&lt;&gt;"",Tabla20[[#This Row],[CARRERA]],IF(Tabla20[[#This Row],[Columna1]]&lt;&gt;"",Tabla20[[#This Row],[Columna1]],""))</f>
        <v>#REF!</v>
      </c>
      <c r="K1100" s="55" t="str">
        <f>IF(Tabla20[[#This Row],[TIPO]]="Temporales",_xlfn.XLOOKUP(Tabla20[[#This Row],[NOMBRE Y APELLIDO]],TBLFECHAS[NOMBRE Y APELLIDO],TBLFECHAS[DESDE]),"")</f>
        <v/>
      </c>
      <c r="L1100" s="55" t="str">
        <f>IF(Tabla20[[#This Row],[TIPO]]="Temporales",_xlfn.XLOOKUP(Tabla20[[#This Row],[NOMBRE Y APELLIDO]],TBLFECHAS[NOMBRE Y APELLIDO],TBLFECHAS[HASTA]),"")</f>
        <v/>
      </c>
      <c r="M1100" s="58">
        <v>10000</v>
      </c>
      <c r="N1100" s="59">
        <v>0</v>
      </c>
      <c r="O1100" s="59">
        <v>0</v>
      </c>
      <c r="P1100" s="59">
        <v>0</v>
      </c>
      <c r="Q1100" s="59">
        <f>Tabla20[[#This Row],[sbruto]]-SUM(Tabla20[[#This Row],[ISR]:[AFP]])-Tabla20[[#This Row],[sneto]]</f>
        <v>0</v>
      </c>
      <c r="R1100" s="59">
        <v>10000</v>
      </c>
      <c r="S1100" s="45" t="str">
        <f>_xlfn.XLOOKUP(Tabla20[[#This Row],[cedula]],TMODELO[Numero Documento],TMODELO[gen])</f>
        <v>M</v>
      </c>
      <c r="T1100" s="49" t="str">
        <f>_xlfn.XLOOKUP(Tabla20[[#This Row],[cedula]],TMODELO[Numero Documento],TMODELO[Lugar Funciones Codigo])</f>
        <v>01.83</v>
      </c>
    </row>
    <row r="1101" spans="1:20" hidden="1">
      <c r="A1101" s="57" t="s">
        <v>3114</v>
      </c>
      <c r="B1101" s="57" t="s">
        <v>3152</v>
      </c>
      <c r="C1101" s="57" t="s">
        <v>3155</v>
      </c>
      <c r="D1101" s="57" t="s">
        <v>3080</v>
      </c>
      <c r="E1101" s="57" t="str">
        <f>_xlfn.XLOOKUP(Tabla20[[#This Row],[cedula]],TMODELO[Numero Documento],TMODELO[Empleado])</f>
        <v>SANTO ICELSO RODRIGUEZ NIN</v>
      </c>
      <c r="F1101" s="57" t="s">
        <v>1069</v>
      </c>
      <c r="G1101" s="57" t="str">
        <f>_xlfn.XLOOKUP(Tabla20[[#This Row],[cedula]],TMODELO[Numero Documento],TMODELO[Lugar Funciones])</f>
        <v>MINISTERIO DE CULTURA</v>
      </c>
      <c r="H1101" s="57" t="str">
        <f>_xlfn.XLOOKUP(Tabla20[[#This Row],[cedula]],TCARRERA[CEDULA],TCARRERA[CATEGORIA DEL SERVIDOR],"")</f>
        <v/>
      </c>
      <c r="I1101" s="65" t="e">
        <f>_xlfn.XLOOKUP(Tabla20[[#This Row],[NOMBRE Y APELLIDO]],#REF!,#REF!,_xlfn.XLOOKUP(Tabla20[[#This Row],[CARGO]],Tabla10[CARGO],Tabla10[CATEGORIA],""))</f>
        <v>#REF!</v>
      </c>
      <c r="J1101" s="41" t="e">
        <f>IF(Tabla20[[#This Row],[CARRERA]]&lt;&gt;"",Tabla20[[#This Row],[CARRERA]],IF(Tabla20[[#This Row],[Columna1]]&lt;&gt;"",Tabla20[[#This Row],[Columna1]],""))</f>
        <v>#REF!</v>
      </c>
      <c r="K1101" s="55" t="str">
        <f>IF(Tabla20[[#This Row],[TIPO]]="Temporales",_xlfn.XLOOKUP(Tabla20[[#This Row],[NOMBRE Y APELLIDO]],TBLFECHAS[NOMBRE Y APELLIDO],TBLFECHAS[DESDE]),"")</f>
        <v/>
      </c>
      <c r="L1101" s="55" t="str">
        <f>IF(Tabla20[[#This Row],[TIPO]]="Temporales",_xlfn.XLOOKUP(Tabla20[[#This Row],[NOMBRE Y APELLIDO]],TBLFECHAS[NOMBRE Y APELLIDO],TBLFECHAS[HASTA]),"")</f>
        <v/>
      </c>
      <c r="M1101" s="58">
        <v>10000</v>
      </c>
      <c r="N1101" s="63">
        <v>0</v>
      </c>
      <c r="O1101" s="59">
        <v>0</v>
      </c>
      <c r="P1101" s="59">
        <v>0</v>
      </c>
      <c r="Q1101" s="59">
        <f>Tabla20[[#This Row],[sbruto]]-SUM(Tabla20[[#This Row],[ISR]:[AFP]])-Tabla20[[#This Row],[sneto]]</f>
        <v>0</v>
      </c>
      <c r="R1101" s="59">
        <v>10000</v>
      </c>
      <c r="S1101" s="45" t="str">
        <f>_xlfn.XLOOKUP(Tabla20[[#This Row],[cedula]],TMODELO[Numero Documento],TMODELO[gen])</f>
        <v>M</v>
      </c>
      <c r="T1101" s="49" t="str">
        <f>_xlfn.XLOOKUP(Tabla20[[#This Row],[cedula]],TMODELO[Numero Documento],TMODELO[Lugar Funciones Codigo])</f>
        <v>01.83</v>
      </c>
    </row>
    <row r="1102" spans="1:20" hidden="1">
      <c r="A1102" s="57" t="s">
        <v>3114</v>
      </c>
      <c r="B1102" s="57" t="s">
        <v>3152</v>
      </c>
      <c r="C1102" s="57" t="s">
        <v>3155</v>
      </c>
      <c r="D1102" s="57" t="s">
        <v>2994</v>
      </c>
      <c r="E1102" s="57" t="str">
        <f>_xlfn.XLOOKUP(Tabla20[[#This Row],[cedula]],TMODELO[Numero Documento],TMODELO[Empleado])</f>
        <v>FANNY MENDEZ ROMAN</v>
      </c>
      <c r="F1102" s="57" t="s">
        <v>1069</v>
      </c>
      <c r="G1102" s="57" t="str">
        <f>_xlfn.XLOOKUP(Tabla20[[#This Row],[cedula]],TMODELO[Numero Documento],TMODELO[Lugar Funciones])</f>
        <v>MINISTERIO DE CULTURA</v>
      </c>
      <c r="H1102" s="57" t="str">
        <f>_xlfn.XLOOKUP(Tabla20[[#This Row],[cedula]],TCARRERA[CEDULA],TCARRERA[CATEGORIA DEL SERVIDOR],"")</f>
        <v/>
      </c>
      <c r="I1102" s="65" t="e">
        <f>_xlfn.XLOOKUP(Tabla20[[#This Row],[NOMBRE Y APELLIDO]],#REF!,#REF!,_xlfn.XLOOKUP(Tabla20[[#This Row],[CARGO]],Tabla10[CARGO],Tabla10[CATEGORIA],""))</f>
        <v>#REF!</v>
      </c>
      <c r="J1102" s="41" t="e">
        <f>IF(Tabla20[[#This Row],[CARRERA]]&lt;&gt;"",Tabla20[[#This Row],[CARRERA]],IF(Tabla20[[#This Row],[Columna1]]&lt;&gt;"",Tabla20[[#This Row],[Columna1]],""))</f>
        <v>#REF!</v>
      </c>
      <c r="K1102" s="55" t="str">
        <f>IF(Tabla20[[#This Row],[TIPO]]="Temporales",_xlfn.XLOOKUP(Tabla20[[#This Row],[NOMBRE Y APELLIDO]],TBLFECHAS[NOMBRE Y APELLIDO],TBLFECHAS[DESDE]),"")</f>
        <v/>
      </c>
      <c r="L1102" s="55" t="str">
        <f>IF(Tabla20[[#This Row],[TIPO]]="Temporales",_xlfn.XLOOKUP(Tabla20[[#This Row],[NOMBRE Y APELLIDO]],TBLFECHAS[NOMBRE Y APELLIDO],TBLFECHAS[HASTA]),"")</f>
        <v/>
      </c>
      <c r="M1102" s="58">
        <v>10000</v>
      </c>
      <c r="N1102" s="63">
        <v>0</v>
      </c>
      <c r="O1102" s="59">
        <v>0</v>
      </c>
      <c r="P1102" s="59">
        <v>0</v>
      </c>
      <c r="Q1102" s="59">
        <f>Tabla20[[#This Row],[sbruto]]-SUM(Tabla20[[#This Row],[ISR]:[AFP]])-Tabla20[[#This Row],[sneto]]</f>
        <v>0</v>
      </c>
      <c r="R1102" s="59">
        <v>10000</v>
      </c>
      <c r="S1102" s="45" t="str">
        <f>_xlfn.XLOOKUP(Tabla20[[#This Row],[cedula]],TMODELO[Numero Documento],TMODELO[gen])</f>
        <v>M</v>
      </c>
      <c r="T1102" s="49" t="str">
        <f>_xlfn.XLOOKUP(Tabla20[[#This Row],[cedula]],TMODELO[Numero Documento],TMODELO[Lugar Funciones Codigo])</f>
        <v>01.83</v>
      </c>
    </row>
    <row r="1103" spans="1:20" hidden="1">
      <c r="A1103" s="57" t="s">
        <v>3114</v>
      </c>
      <c r="B1103" s="57" t="s">
        <v>3152</v>
      </c>
      <c r="C1103" s="57" t="s">
        <v>3155</v>
      </c>
      <c r="D1103" s="57" t="s">
        <v>3066</v>
      </c>
      <c r="E1103" s="57" t="str">
        <f>_xlfn.XLOOKUP(Tabla20[[#This Row],[cedula]],TMODELO[Numero Documento],TMODELO[Empleado])</f>
        <v>ORNAVIL ANDERSON GOMEZ ROJAS</v>
      </c>
      <c r="F1103" s="57" t="s">
        <v>1069</v>
      </c>
      <c r="G1103" s="57" t="str">
        <f>_xlfn.XLOOKUP(Tabla20[[#This Row],[cedula]],TMODELO[Numero Documento],TMODELO[Lugar Funciones])</f>
        <v>MINISTERIO DE CULTURA</v>
      </c>
      <c r="H1103" s="57" t="str">
        <f>_xlfn.XLOOKUP(Tabla20[[#This Row],[cedula]],TCARRERA[CEDULA],TCARRERA[CATEGORIA DEL SERVIDOR],"")</f>
        <v/>
      </c>
      <c r="I1103" s="65" t="e">
        <f>_xlfn.XLOOKUP(Tabla20[[#This Row],[NOMBRE Y APELLIDO]],#REF!,#REF!,_xlfn.XLOOKUP(Tabla20[[#This Row],[CARGO]],Tabla10[CARGO],Tabla10[CATEGORIA],""))</f>
        <v>#REF!</v>
      </c>
      <c r="J1103" s="41" t="e">
        <f>IF(Tabla20[[#This Row],[CARRERA]]&lt;&gt;"",Tabla20[[#This Row],[CARRERA]],IF(Tabla20[[#This Row],[Columna1]]&lt;&gt;"",Tabla20[[#This Row],[Columna1]],""))</f>
        <v>#REF!</v>
      </c>
      <c r="K1103" s="55" t="str">
        <f>IF(Tabla20[[#This Row],[TIPO]]="Temporales",_xlfn.XLOOKUP(Tabla20[[#This Row],[NOMBRE Y APELLIDO]],TBLFECHAS[NOMBRE Y APELLIDO],TBLFECHAS[DESDE]),"")</f>
        <v/>
      </c>
      <c r="L1103" s="55" t="str">
        <f>IF(Tabla20[[#This Row],[TIPO]]="Temporales",_xlfn.XLOOKUP(Tabla20[[#This Row],[NOMBRE Y APELLIDO]],TBLFECHAS[NOMBRE Y APELLIDO],TBLFECHAS[HASTA]),"")</f>
        <v/>
      </c>
      <c r="M1103" s="58">
        <v>10000</v>
      </c>
      <c r="N1103" s="61">
        <v>0</v>
      </c>
      <c r="O1103" s="59">
        <v>0</v>
      </c>
      <c r="P1103" s="59">
        <v>0</v>
      </c>
      <c r="Q1103" s="59">
        <f>Tabla20[[#This Row],[sbruto]]-SUM(Tabla20[[#This Row],[ISR]:[AFP]])-Tabla20[[#This Row],[sneto]]</f>
        <v>0</v>
      </c>
      <c r="R1103" s="59">
        <v>10000</v>
      </c>
      <c r="S1103" s="45" t="str">
        <f>_xlfn.XLOOKUP(Tabla20[[#This Row],[cedula]],TMODELO[Numero Documento],TMODELO[gen])</f>
        <v>M</v>
      </c>
      <c r="T1103" s="49" t="str">
        <f>_xlfn.XLOOKUP(Tabla20[[#This Row],[cedula]],TMODELO[Numero Documento],TMODELO[Lugar Funciones Codigo])</f>
        <v>01.83</v>
      </c>
    </row>
    <row r="1104" spans="1:20" hidden="1">
      <c r="A1104" s="57" t="s">
        <v>3114</v>
      </c>
      <c r="B1104" s="57" t="s">
        <v>3152</v>
      </c>
      <c r="C1104" s="57" t="s">
        <v>3155</v>
      </c>
      <c r="D1104" s="57" t="s">
        <v>3083</v>
      </c>
      <c r="E1104" s="57" t="str">
        <f>_xlfn.XLOOKUP(Tabla20[[#This Row],[cedula]],TMODELO[Numero Documento],TMODELO[Empleado])</f>
        <v>SIXTO MANUEL VASQUEZ DE LEON</v>
      </c>
      <c r="F1104" s="57" t="s">
        <v>1069</v>
      </c>
      <c r="G1104" s="57" t="str">
        <f>_xlfn.XLOOKUP(Tabla20[[#This Row],[cedula]],TMODELO[Numero Documento],TMODELO[Lugar Funciones])</f>
        <v>MINISTERIO DE CULTURA</v>
      </c>
      <c r="H1104" s="57" t="str">
        <f>_xlfn.XLOOKUP(Tabla20[[#This Row],[cedula]],TCARRERA[CEDULA],TCARRERA[CATEGORIA DEL SERVIDOR],"")</f>
        <v/>
      </c>
      <c r="I1104" s="65" t="e">
        <f>_xlfn.XLOOKUP(Tabla20[[#This Row],[NOMBRE Y APELLIDO]],#REF!,#REF!,_xlfn.XLOOKUP(Tabla20[[#This Row],[CARGO]],Tabla10[CARGO],Tabla10[CATEGORIA],""))</f>
        <v>#REF!</v>
      </c>
      <c r="J1104" s="41" t="e">
        <f>IF(Tabla20[[#This Row],[CARRERA]]&lt;&gt;"",Tabla20[[#This Row],[CARRERA]],IF(Tabla20[[#This Row],[Columna1]]&lt;&gt;"",Tabla20[[#This Row],[Columna1]],""))</f>
        <v>#REF!</v>
      </c>
      <c r="K1104" s="55" t="str">
        <f>IF(Tabla20[[#This Row],[TIPO]]="Temporales",_xlfn.XLOOKUP(Tabla20[[#This Row],[NOMBRE Y APELLIDO]],TBLFECHAS[NOMBRE Y APELLIDO],TBLFECHAS[DESDE]),"")</f>
        <v/>
      </c>
      <c r="L1104" s="55" t="str">
        <f>IF(Tabla20[[#This Row],[TIPO]]="Temporales",_xlfn.XLOOKUP(Tabla20[[#This Row],[NOMBRE Y APELLIDO]],TBLFECHAS[NOMBRE Y APELLIDO],TBLFECHAS[HASTA]),"")</f>
        <v/>
      </c>
      <c r="M1104" s="58">
        <v>10000</v>
      </c>
      <c r="N1104" s="59">
        <v>0</v>
      </c>
      <c r="O1104" s="59">
        <v>0</v>
      </c>
      <c r="P1104" s="59">
        <v>0</v>
      </c>
      <c r="Q1104" s="59">
        <f>Tabla20[[#This Row],[sbruto]]-SUM(Tabla20[[#This Row],[ISR]:[AFP]])-Tabla20[[#This Row],[sneto]]</f>
        <v>0</v>
      </c>
      <c r="R1104" s="59">
        <v>10000</v>
      </c>
      <c r="S1104" s="45" t="str">
        <f>_xlfn.XLOOKUP(Tabla20[[#This Row],[cedula]],TMODELO[Numero Documento],TMODELO[gen])</f>
        <v>M</v>
      </c>
      <c r="T1104" s="49" t="str">
        <f>_xlfn.XLOOKUP(Tabla20[[#This Row],[cedula]],TMODELO[Numero Documento],TMODELO[Lugar Funciones Codigo])</f>
        <v>01.83</v>
      </c>
    </row>
    <row r="1105" spans="1:20" hidden="1">
      <c r="A1105" s="57" t="s">
        <v>3114</v>
      </c>
      <c r="B1105" s="57" t="s">
        <v>3152</v>
      </c>
      <c r="C1105" s="57" t="s">
        <v>3155</v>
      </c>
      <c r="D1105" s="57" t="s">
        <v>2991</v>
      </c>
      <c r="E1105" s="57" t="str">
        <f>_xlfn.XLOOKUP(Tabla20[[#This Row],[cedula]],TMODELO[Numero Documento],TMODELO[Empleado])</f>
        <v>EDIS ANDRES DE LA CRUZ SEVERINO</v>
      </c>
      <c r="F1105" s="57" t="s">
        <v>1069</v>
      </c>
      <c r="G1105" s="57" t="str">
        <f>_xlfn.XLOOKUP(Tabla20[[#This Row],[cedula]],TMODELO[Numero Documento],TMODELO[Lugar Funciones])</f>
        <v>MINISTERIO DE CULTURA</v>
      </c>
      <c r="H1105" s="57" t="str">
        <f>_xlfn.XLOOKUP(Tabla20[[#This Row],[cedula]],TCARRERA[CEDULA],TCARRERA[CATEGORIA DEL SERVIDOR],"")</f>
        <v/>
      </c>
      <c r="I1105" s="65" t="e">
        <f>_xlfn.XLOOKUP(Tabla20[[#This Row],[NOMBRE Y APELLIDO]],#REF!,#REF!,_xlfn.XLOOKUP(Tabla20[[#This Row],[CARGO]],Tabla10[CARGO],Tabla10[CATEGORIA],""))</f>
        <v>#REF!</v>
      </c>
      <c r="J1105" s="41" t="e">
        <f>IF(Tabla20[[#This Row],[CARRERA]]&lt;&gt;"",Tabla20[[#This Row],[CARRERA]],IF(Tabla20[[#This Row],[Columna1]]&lt;&gt;"",Tabla20[[#This Row],[Columna1]],""))</f>
        <v>#REF!</v>
      </c>
      <c r="K1105" s="55" t="str">
        <f>IF(Tabla20[[#This Row],[TIPO]]="Temporales",_xlfn.XLOOKUP(Tabla20[[#This Row],[NOMBRE Y APELLIDO]],TBLFECHAS[NOMBRE Y APELLIDO],TBLFECHAS[DESDE]),"")</f>
        <v/>
      </c>
      <c r="L1105" s="55" t="str">
        <f>IF(Tabla20[[#This Row],[TIPO]]="Temporales",_xlfn.XLOOKUP(Tabla20[[#This Row],[NOMBRE Y APELLIDO]],TBLFECHAS[NOMBRE Y APELLIDO],TBLFECHAS[HASTA]),"")</f>
        <v/>
      </c>
      <c r="M1105" s="58">
        <v>10000</v>
      </c>
      <c r="N1105" s="59">
        <v>0</v>
      </c>
      <c r="O1105" s="59">
        <v>0</v>
      </c>
      <c r="P1105" s="59">
        <v>0</v>
      </c>
      <c r="Q1105" s="59">
        <f>Tabla20[[#This Row],[sbruto]]-SUM(Tabla20[[#This Row],[ISR]:[AFP]])-Tabla20[[#This Row],[sneto]]</f>
        <v>0</v>
      </c>
      <c r="R1105" s="59">
        <v>10000</v>
      </c>
      <c r="S1105" s="49" t="str">
        <f>_xlfn.XLOOKUP(Tabla20[[#This Row],[cedula]],TMODELO[Numero Documento],TMODELO[gen])</f>
        <v>M</v>
      </c>
      <c r="T1105" s="49" t="str">
        <f>_xlfn.XLOOKUP(Tabla20[[#This Row],[cedula]],TMODELO[Numero Documento],TMODELO[Lugar Funciones Codigo])</f>
        <v>01.83</v>
      </c>
    </row>
    <row r="1106" spans="1:20" hidden="1">
      <c r="A1106" s="57" t="s">
        <v>3114</v>
      </c>
      <c r="B1106" s="57" t="s">
        <v>3152</v>
      </c>
      <c r="C1106" s="57" t="s">
        <v>3155</v>
      </c>
      <c r="D1106" s="57" t="s">
        <v>3185</v>
      </c>
      <c r="E1106" s="57" t="str">
        <f>_xlfn.XLOOKUP(Tabla20[[#This Row],[cedula]],TMODELO[Numero Documento],TMODELO[Empleado])</f>
        <v>ALEXANDER BREA GOMEZ</v>
      </c>
      <c r="F1106" s="57" t="s">
        <v>1069</v>
      </c>
      <c r="G1106" s="57" t="str">
        <f>_xlfn.XLOOKUP(Tabla20[[#This Row],[cedula]],TMODELO[Numero Documento],TMODELO[Lugar Funciones])</f>
        <v>MINISTERIO DE CULTURA</v>
      </c>
      <c r="H1106" s="57" t="str">
        <f>_xlfn.XLOOKUP(Tabla20[[#This Row],[cedula]],TCARRERA[CEDULA],TCARRERA[CATEGORIA DEL SERVIDOR],"")</f>
        <v/>
      </c>
      <c r="I1106" s="65" t="e">
        <f>_xlfn.XLOOKUP(Tabla20[[#This Row],[NOMBRE Y APELLIDO]],#REF!,#REF!,_xlfn.XLOOKUP(Tabla20[[#This Row],[CARGO]],Tabla10[CARGO],Tabla10[CATEGORIA],""))</f>
        <v>#REF!</v>
      </c>
      <c r="J1106" s="50" t="e">
        <f>IF(Tabla20[[#This Row],[CARRERA]]&lt;&gt;"",Tabla20[[#This Row],[CARRERA]],IF(Tabla20[[#This Row],[Columna1]]&lt;&gt;"",Tabla20[[#This Row],[Columna1]],""))</f>
        <v>#REF!</v>
      </c>
      <c r="K1106" s="54" t="str">
        <f>IF(Tabla20[[#This Row],[TIPO]]="Temporales",_xlfn.XLOOKUP(Tabla20[[#This Row],[NOMBRE Y APELLIDO]],TBLFECHAS[NOMBRE Y APELLIDO],TBLFECHAS[DESDE]),"")</f>
        <v/>
      </c>
      <c r="L1106" s="54" t="str">
        <f>IF(Tabla20[[#This Row],[TIPO]]="Temporales",_xlfn.XLOOKUP(Tabla20[[#This Row],[NOMBRE Y APELLIDO]],TBLFECHAS[NOMBRE Y APELLIDO],TBLFECHAS[HASTA]),"")</f>
        <v/>
      </c>
      <c r="M1106" s="58">
        <v>10000</v>
      </c>
      <c r="N1106" s="60">
        <v>0</v>
      </c>
      <c r="O1106" s="59">
        <v>0</v>
      </c>
      <c r="P1106" s="59">
        <v>0</v>
      </c>
      <c r="Q1106" s="59">
        <f>Tabla20[[#This Row],[sbruto]]-SUM(Tabla20[[#This Row],[ISR]:[AFP]])-Tabla20[[#This Row],[sneto]]</f>
        <v>0</v>
      </c>
      <c r="R1106" s="59">
        <v>10000</v>
      </c>
      <c r="S1106" s="45" t="str">
        <f>_xlfn.XLOOKUP(Tabla20[[#This Row],[cedula]],TMODELO[Numero Documento],TMODELO[gen])</f>
        <v>M</v>
      </c>
      <c r="T1106" s="49" t="str">
        <f>_xlfn.XLOOKUP(Tabla20[[#This Row],[cedula]],TMODELO[Numero Documento],TMODELO[Lugar Funciones Codigo])</f>
        <v>01.83</v>
      </c>
    </row>
    <row r="1107" spans="1:20" hidden="1">
      <c r="A1107" s="57" t="s">
        <v>3114</v>
      </c>
      <c r="B1107" s="57" t="s">
        <v>3152</v>
      </c>
      <c r="C1107" s="57" t="s">
        <v>3155</v>
      </c>
      <c r="D1107" s="57" t="s">
        <v>3092</v>
      </c>
      <c r="E1107" s="57" t="str">
        <f>_xlfn.XLOOKUP(Tabla20[[#This Row],[cedula]],TMODELO[Numero Documento],TMODELO[Empleado])</f>
        <v>YANCARLOS ENCARNACION ENCARNACION</v>
      </c>
      <c r="F1107" s="57" t="s">
        <v>1069</v>
      </c>
      <c r="G1107" s="57" t="str">
        <f>_xlfn.XLOOKUP(Tabla20[[#This Row],[cedula]],TMODELO[Numero Documento],TMODELO[Lugar Funciones])</f>
        <v>MINISTERIO DE CULTURA</v>
      </c>
      <c r="H1107" s="57" t="str">
        <f>_xlfn.XLOOKUP(Tabla20[[#This Row],[cedula]],TCARRERA[CEDULA],TCARRERA[CATEGORIA DEL SERVIDOR],"")</f>
        <v/>
      </c>
      <c r="I1107" s="65" t="e">
        <f>_xlfn.XLOOKUP(Tabla20[[#This Row],[NOMBRE Y APELLIDO]],#REF!,#REF!,_xlfn.XLOOKUP(Tabla20[[#This Row],[CARGO]],Tabla10[CARGO],Tabla10[CATEGORIA],""))</f>
        <v>#REF!</v>
      </c>
      <c r="J1107" s="41" t="e">
        <f>IF(Tabla20[[#This Row],[CARRERA]]&lt;&gt;"",Tabla20[[#This Row],[CARRERA]],IF(Tabla20[[#This Row],[Columna1]]&lt;&gt;"",Tabla20[[#This Row],[Columna1]],""))</f>
        <v>#REF!</v>
      </c>
      <c r="K1107" s="55" t="str">
        <f>IF(Tabla20[[#This Row],[TIPO]]="Temporales",_xlfn.XLOOKUP(Tabla20[[#This Row],[NOMBRE Y APELLIDO]],TBLFECHAS[NOMBRE Y APELLIDO],TBLFECHAS[DESDE]),"")</f>
        <v/>
      </c>
      <c r="L1107" s="55" t="str">
        <f>IF(Tabla20[[#This Row],[TIPO]]="Temporales",_xlfn.XLOOKUP(Tabla20[[#This Row],[NOMBRE Y APELLIDO]],TBLFECHAS[NOMBRE Y APELLIDO],TBLFECHAS[HASTA]),"")</f>
        <v/>
      </c>
      <c r="M1107" s="58">
        <v>10000</v>
      </c>
      <c r="N1107" s="60">
        <v>0</v>
      </c>
      <c r="O1107" s="59">
        <v>0</v>
      </c>
      <c r="P1107" s="59">
        <v>0</v>
      </c>
      <c r="Q1107" s="59">
        <f>Tabla20[[#This Row],[sbruto]]-SUM(Tabla20[[#This Row],[ISR]:[AFP]])-Tabla20[[#This Row],[sneto]]</f>
        <v>0</v>
      </c>
      <c r="R1107" s="59">
        <v>10000</v>
      </c>
      <c r="S1107" s="45" t="str">
        <f>_xlfn.XLOOKUP(Tabla20[[#This Row],[cedula]],TMODELO[Numero Documento],TMODELO[gen])</f>
        <v>M</v>
      </c>
      <c r="T1107" s="49" t="str">
        <f>_xlfn.XLOOKUP(Tabla20[[#This Row],[cedula]],TMODELO[Numero Documento],TMODELO[Lugar Funciones Codigo])</f>
        <v>01.83</v>
      </c>
    </row>
    <row r="1108" spans="1:20" hidden="1">
      <c r="A1108" s="57" t="s">
        <v>3114</v>
      </c>
      <c r="B1108" s="57" t="s">
        <v>3152</v>
      </c>
      <c r="C1108" s="57" t="s">
        <v>3155</v>
      </c>
      <c r="D1108" s="57" t="s">
        <v>3029</v>
      </c>
      <c r="E1108" s="57" t="str">
        <f>_xlfn.XLOOKUP(Tabla20[[#This Row],[cedula]],TMODELO[Numero Documento],TMODELO[Empleado])</f>
        <v>JUAN FRANCISCO DE JESUS DE JESUS SANTANA</v>
      </c>
      <c r="F1108" s="57" t="s">
        <v>1069</v>
      </c>
      <c r="G1108" s="57" t="str">
        <f>_xlfn.XLOOKUP(Tabla20[[#This Row],[cedula]],TMODELO[Numero Documento],TMODELO[Lugar Funciones])</f>
        <v>MINISTERIO DE CULTURA</v>
      </c>
      <c r="H1108" s="57" t="str">
        <f>_xlfn.XLOOKUP(Tabla20[[#This Row],[cedula]],TCARRERA[CEDULA],TCARRERA[CATEGORIA DEL SERVIDOR],"")</f>
        <v/>
      </c>
      <c r="I1108" s="65" t="e">
        <f>_xlfn.XLOOKUP(Tabla20[[#This Row],[NOMBRE Y APELLIDO]],#REF!,#REF!,_xlfn.XLOOKUP(Tabla20[[#This Row],[CARGO]],Tabla10[CARGO],Tabla10[CATEGORIA],""))</f>
        <v>#REF!</v>
      </c>
      <c r="J1108" s="41" t="e">
        <f>IF(Tabla20[[#This Row],[CARRERA]]&lt;&gt;"",Tabla20[[#This Row],[CARRERA]],IF(Tabla20[[#This Row],[Columna1]]&lt;&gt;"",Tabla20[[#This Row],[Columna1]],""))</f>
        <v>#REF!</v>
      </c>
      <c r="K1108" s="55" t="str">
        <f>IF(Tabla20[[#This Row],[TIPO]]="Temporales",_xlfn.XLOOKUP(Tabla20[[#This Row],[NOMBRE Y APELLIDO]],TBLFECHAS[NOMBRE Y APELLIDO],TBLFECHAS[DESDE]),"")</f>
        <v/>
      </c>
      <c r="L1108" s="55" t="str">
        <f>IF(Tabla20[[#This Row],[TIPO]]="Temporales",_xlfn.XLOOKUP(Tabla20[[#This Row],[NOMBRE Y APELLIDO]],TBLFECHAS[NOMBRE Y APELLIDO],TBLFECHAS[HASTA]),"")</f>
        <v/>
      </c>
      <c r="M1108" s="58">
        <v>10000</v>
      </c>
      <c r="N1108" s="59">
        <v>0</v>
      </c>
      <c r="O1108" s="59">
        <v>0</v>
      </c>
      <c r="P1108" s="59">
        <v>0</v>
      </c>
      <c r="Q1108" s="59">
        <f>Tabla20[[#This Row],[sbruto]]-SUM(Tabla20[[#This Row],[ISR]:[AFP]])-Tabla20[[#This Row],[sneto]]</f>
        <v>0</v>
      </c>
      <c r="R1108" s="59">
        <v>10000</v>
      </c>
      <c r="S1108" s="48" t="str">
        <f>_xlfn.XLOOKUP(Tabla20[[#This Row],[cedula]],TMODELO[Numero Documento],TMODELO[gen])</f>
        <v>M</v>
      </c>
      <c r="T1108" s="49" t="str">
        <f>_xlfn.XLOOKUP(Tabla20[[#This Row],[cedula]],TMODELO[Numero Documento],TMODELO[Lugar Funciones Codigo])</f>
        <v>01.83</v>
      </c>
    </row>
    <row r="1109" spans="1:20" hidden="1">
      <c r="A1109" s="57" t="s">
        <v>3114</v>
      </c>
      <c r="B1109" s="57" t="s">
        <v>3152</v>
      </c>
      <c r="C1109" s="57" t="s">
        <v>3155</v>
      </c>
      <c r="D1109" s="57" t="s">
        <v>3085</v>
      </c>
      <c r="E1109" s="57" t="str">
        <f>_xlfn.XLOOKUP(Tabla20[[#This Row],[cedula]],TMODELO[Numero Documento],TMODELO[Empleado])</f>
        <v>VICENTE CUEVAS SENA</v>
      </c>
      <c r="F1109" s="57" t="s">
        <v>1069</v>
      </c>
      <c r="G1109" s="57" t="str">
        <f>_xlfn.XLOOKUP(Tabla20[[#This Row],[cedula]],TMODELO[Numero Documento],TMODELO[Lugar Funciones])</f>
        <v>MINISTERIO DE CULTURA</v>
      </c>
      <c r="H1109" s="57" t="str">
        <f>_xlfn.XLOOKUP(Tabla20[[#This Row],[cedula]],TCARRERA[CEDULA],TCARRERA[CATEGORIA DEL SERVIDOR],"")</f>
        <v/>
      </c>
      <c r="I1109" s="65" t="e">
        <f>_xlfn.XLOOKUP(Tabla20[[#This Row],[NOMBRE Y APELLIDO]],#REF!,#REF!,_xlfn.XLOOKUP(Tabla20[[#This Row],[CARGO]],Tabla10[CARGO],Tabla10[CATEGORIA],""))</f>
        <v>#REF!</v>
      </c>
      <c r="J1109" s="41" t="e">
        <f>IF(Tabla20[[#This Row],[CARRERA]]&lt;&gt;"",Tabla20[[#This Row],[CARRERA]],IF(Tabla20[[#This Row],[Columna1]]&lt;&gt;"",Tabla20[[#This Row],[Columna1]],""))</f>
        <v>#REF!</v>
      </c>
      <c r="K1109" s="55" t="str">
        <f>IF(Tabla20[[#This Row],[TIPO]]="Temporales",_xlfn.XLOOKUP(Tabla20[[#This Row],[NOMBRE Y APELLIDO]],TBLFECHAS[NOMBRE Y APELLIDO],TBLFECHAS[DESDE]),"")</f>
        <v/>
      </c>
      <c r="L1109" s="55" t="str">
        <f>IF(Tabla20[[#This Row],[TIPO]]="Temporales",_xlfn.XLOOKUP(Tabla20[[#This Row],[NOMBRE Y APELLIDO]],TBLFECHAS[NOMBRE Y APELLIDO],TBLFECHAS[HASTA]),"")</f>
        <v/>
      </c>
      <c r="M1109" s="58">
        <v>10000</v>
      </c>
      <c r="N1109" s="59">
        <v>0</v>
      </c>
      <c r="O1109" s="59">
        <v>0</v>
      </c>
      <c r="P1109" s="59">
        <v>0</v>
      </c>
      <c r="Q1109" s="59">
        <f>Tabla20[[#This Row],[sbruto]]-SUM(Tabla20[[#This Row],[ISR]:[AFP]])-Tabla20[[#This Row],[sneto]]</f>
        <v>0</v>
      </c>
      <c r="R1109" s="59">
        <v>10000</v>
      </c>
      <c r="S1109" s="45" t="str">
        <f>_xlfn.XLOOKUP(Tabla20[[#This Row],[cedula]],TMODELO[Numero Documento],TMODELO[gen])</f>
        <v>M</v>
      </c>
      <c r="T1109" s="49" t="str">
        <f>_xlfn.XLOOKUP(Tabla20[[#This Row],[cedula]],TMODELO[Numero Documento],TMODELO[Lugar Funciones Codigo])</f>
        <v>01.83</v>
      </c>
    </row>
    <row r="1110" spans="1:20" hidden="1">
      <c r="A1110" s="57" t="s">
        <v>3114</v>
      </c>
      <c r="B1110" s="57" t="s">
        <v>3152</v>
      </c>
      <c r="C1110" s="57" t="s">
        <v>3155</v>
      </c>
      <c r="D1110" s="57" t="s">
        <v>2995</v>
      </c>
      <c r="E1110" s="57" t="str">
        <f>_xlfn.XLOOKUP(Tabla20[[#This Row],[cedula]],TMODELO[Numero Documento],TMODELO[Empleado])</f>
        <v>FATIMO SANTANA MENDEZ</v>
      </c>
      <c r="F1110" s="57" t="s">
        <v>1069</v>
      </c>
      <c r="G1110" s="57" t="str">
        <f>_xlfn.XLOOKUP(Tabla20[[#This Row],[cedula]],TMODELO[Numero Documento],TMODELO[Lugar Funciones])</f>
        <v>MINISTERIO DE CULTURA</v>
      </c>
      <c r="H1110" s="57" t="str">
        <f>_xlfn.XLOOKUP(Tabla20[[#This Row],[cedula]],TCARRERA[CEDULA],TCARRERA[CATEGORIA DEL SERVIDOR],"")</f>
        <v/>
      </c>
      <c r="I1110" s="65" t="e">
        <f>_xlfn.XLOOKUP(Tabla20[[#This Row],[NOMBRE Y APELLIDO]],#REF!,#REF!,_xlfn.XLOOKUP(Tabla20[[#This Row],[CARGO]],Tabla10[CARGO],Tabla10[CATEGORIA],""))</f>
        <v>#REF!</v>
      </c>
      <c r="J1110" s="41" t="e">
        <f>IF(Tabla20[[#This Row],[CARRERA]]&lt;&gt;"",Tabla20[[#This Row],[CARRERA]],IF(Tabla20[[#This Row],[Columna1]]&lt;&gt;"",Tabla20[[#This Row],[Columna1]],""))</f>
        <v>#REF!</v>
      </c>
      <c r="K1110" s="55" t="str">
        <f>IF(Tabla20[[#This Row],[TIPO]]="Temporales",_xlfn.XLOOKUP(Tabla20[[#This Row],[NOMBRE Y APELLIDO]],TBLFECHAS[NOMBRE Y APELLIDO],TBLFECHAS[DESDE]),"")</f>
        <v/>
      </c>
      <c r="L1110" s="55" t="str">
        <f>IF(Tabla20[[#This Row],[TIPO]]="Temporales",_xlfn.XLOOKUP(Tabla20[[#This Row],[NOMBRE Y APELLIDO]],TBLFECHAS[NOMBRE Y APELLIDO],TBLFECHAS[HASTA]),"")</f>
        <v/>
      </c>
      <c r="M1110" s="58">
        <v>10000</v>
      </c>
      <c r="N1110" s="61">
        <v>0</v>
      </c>
      <c r="O1110" s="59">
        <v>0</v>
      </c>
      <c r="P1110" s="59">
        <v>0</v>
      </c>
      <c r="Q1110" s="59">
        <f>Tabla20[[#This Row],[sbruto]]-SUM(Tabla20[[#This Row],[ISR]:[AFP]])-Tabla20[[#This Row],[sneto]]</f>
        <v>0</v>
      </c>
      <c r="R1110" s="59">
        <v>10000</v>
      </c>
      <c r="S1110" s="45" t="str">
        <f>_xlfn.XLOOKUP(Tabla20[[#This Row],[cedula]],TMODELO[Numero Documento],TMODELO[gen])</f>
        <v>M</v>
      </c>
      <c r="T1110" s="49" t="str">
        <f>_xlfn.XLOOKUP(Tabla20[[#This Row],[cedula]],TMODELO[Numero Documento],TMODELO[Lugar Funciones Codigo])</f>
        <v>01.83</v>
      </c>
    </row>
    <row r="1111" spans="1:20" hidden="1">
      <c r="A1111" s="57" t="s">
        <v>3114</v>
      </c>
      <c r="B1111" s="57" t="s">
        <v>3152</v>
      </c>
      <c r="C1111" s="57" t="s">
        <v>3155</v>
      </c>
      <c r="D1111" s="57" t="s">
        <v>3077</v>
      </c>
      <c r="E1111" s="57" t="str">
        <f>_xlfn.XLOOKUP(Tabla20[[#This Row],[cedula]],TMODELO[Numero Documento],TMODELO[Empleado])</f>
        <v>RODOLFO URIBE GERMAN</v>
      </c>
      <c r="F1111" s="57" t="s">
        <v>1069</v>
      </c>
      <c r="G1111" s="57" t="str">
        <f>_xlfn.XLOOKUP(Tabla20[[#This Row],[cedula]],TMODELO[Numero Documento],TMODELO[Lugar Funciones])</f>
        <v>MINISTERIO DE CULTURA</v>
      </c>
      <c r="H1111" s="57" t="str">
        <f>_xlfn.XLOOKUP(Tabla20[[#This Row],[cedula]],TCARRERA[CEDULA],TCARRERA[CATEGORIA DEL SERVIDOR],"")</f>
        <v/>
      </c>
      <c r="I1111" s="65" t="e">
        <f>_xlfn.XLOOKUP(Tabla20[[#This Row],[NOMBRE Y APELLIDO]],#REF!,#REF!,_xlfn.XLOOKUP(Tabla20[[#This Row],[CARGO]],Tabla10[CARGO],Tabla10[CATEGORIA],""))</f>
        <v>#REF!</v>
      </c>
      <c r="J1111" s="41" t="e">
        <f>IF(Tabla20[[#This Row],[CARRERA]]&lt;&gt;"",Tabla20[[#This Row],[CARRERA]],IF(Tabla20[[#This Row],[Columna1]]&lt;&gt;"",Tabla20[[#This Row],[Columna1]],""))</f>
        <v>#REF!</v>
      </c>
      <c r="K1111" s="55" t="str">
        <f>IF(Tabla20[[#This Row],[TIPO]]="Temporales",_xlfn.XLOOKUP(Tabla20[[#This Row],[NOMBRE Y APELLIDO]],TBLFECHAS[NOMBRE Y APELLIDO],TBLFECHAS[DESDE]),"")</f>
        <v/>
      </c>
      <c r="L1111" s="55" t="str">
        <f>IF(Tabla20[[#This Row],[TIPO]]="Temporales",_xlfn.XLOOKUP(Tabla20[[#This Row],[NOMBRE Y APELLIDO]],TBLFECHAS[NOMBRE Y APELLIDO],TBLFECHAS[HASTA]),"")</f>
        <v/>
      </c>
      <c r="M1111" s="58">
        <v>10000</v>
      </c>
      <c r="N1111" s="59">
        <v>0</v>
      </c>
      <c r="O1111" s="59">
        <v>0</v>
      </c>
      <c r="P1111" s="59">
        <v>0</v>
      </c>
      <c r="Q1111" s="59">
        <f>Tabla20[[#This Row],[sbruto]]-SUM(Tabla20[[#This Row],[ISR]:[AFP]])-Tabla20[[#This Row],[sneto]]</f>
        <v>0</v>
      </c>
      <c r="R1111" s="59">
        <v>10000</v>
      </c>
      <c r="S1111" s="48" t="str">
        <f>_xlfn.XLOOKUP(Tabla20[[#This Row],[cedula]],TMODELO[Numero Documento],TMODELO[gen])</f>
        <v>M</v>
      </c>
      <c r="T1111" s="49" t="str">
        <f>_xlfn.XLOOKUP(Tabla20[[#This Row],[cedula]],TMODELO[Numero Documento],TMODELO[Lugar Funciones Codigo])</f>
        <v>01.83</v>
      </c>
    </row>
    <row r="1112" spans="1:20" hidden="1">
      <c r="A1112" s="57" t="s">
        <v>3114</v>
      </c>
      <c r="B1112" s="57" t="s">
        <v>3152</v>
      </c>
      <c r="C1112" s="57" t="s">
        <v>3155</v>
      </c>
      <c r="D1112" s="57" t="s">
        <v>3030</v>
      </c>
      <c r="E1112" s="57" t="str">
        <f>_xlfn.XLOOKUP(Tabla20[[#This Row],[cedula]],TMODELO[Numero Documento],TMODELO[Empleado])</f>
        <v>JUAN MANUEL VERIGUETTY</v>
      </c>
      <c r="F1112" s="57" t="s">
        <v>1069</v>
      </c>
      <c r="G1112" s="57" t="str">
        <f>_xlfn.XLOOKUP(Tabla20[[#This Row],[cedula]],TMODELO[Numero Documento],TMODELO[Lugar Funciones])</f>
        <v>MINISTERIO DE CULTURA</v>
      </c>
      <c r="H1112" s="57" t="str">
        <f>_xlfn.XLOOKUP(Tabla20[[#This Row],[cedula]],TCARRERA[CEDULA],TCARRERA[CATEGORIA DEL SERVIDOR],"")</f>
        <v/>
      </c>
      <c r="I1112" s="65" t="e">
        <f>_xlfn.XLOOKUP(Tabla20[[#This Row],[NOMBRE Y APELLIDO]],#REF!,#REF!,_xlfn.XLOOKUP(Tabla20[[#This Row],[CARGO]],Tabla10[CARGO],Tabla10[CATEGORIA],""))</f>
        <v>#REF!</v>
      </c>
      <c r="J1112" s="41" t="e">
        <f>IF(Tabla20[[#This Row],[CARRERA]]&lt;&gt;"",Tabla20[[#This Row],[CARRERA]],IF(Tabla20[[#This Row],[Columna1]]&lt;&gt;"",Tabla20[[#This Row],[Columna1]],""))</f>
        <v>#REF!</v>
      </c>
      <c r="K1112" s="55" t="str">
        <f>IF(Tabla20[[#This Row],[TIPO]]="Temporales",_xlfn.XLOOKUP(Tabla20[[#This Row],[NOMBRE Y APELLIDO]],TBLFECHAS[NOMBRE Y APELLIDO],TBLFECHAS[DESDE]),"")</f>
        <v/>
      </c>
      <c r="L1112" s="55" t="str">
        <f>IF(Tabla20[[#This Row],[TIPO]]="Temporales",_xlfn.XLOOKUP(Tabla20[[#This Row],[NOMBRE Y APELLIDO]],TBLFECHAS[NOMBRE Y APELLIDO],TBLFECHAS[HASTA]),"")</f>
        <v/>
      </c>
      <c r="M1112" s="58">
        <v>10000</v>
      </c>
      <c r="N1112" s="59">
        <v>0</v>
      </c>
      <c r="O1112" s="59">
        <v>0</v>
      </c>
      <c r="P1112" s="59">
        <v>0</v>
      </c>
      <c r="Q1112" s="59">
        <f>Tabla20[[#This Row],[sbruto]]-SUM(Tabla20[[#This Row],[ISR]:[AFP]])-Tabla20[[#This Row],[sneto]]</f>
        <v>0</v>
      </c>
      <c r="R1112" s="59">
        <v>10000</v>
      </c>
      <c r="S1112" s="45" t="str">
        <f>_xlfn.XLOOKUP(Tabla20[[#This Row],[cedula]],TMODELO[Numero Documento],TMODELO[gen])</f>
        <v>M</v>
      </c>
      <c r="T1112" s="49" t="str">
        <f>_xlfn.XLOOKUP(Tabla20[[#This Row],[cedula]],TMODELO[Numero Documento],TMODELO[Lugar Funciones Codigo])</f>
        <v>01.83</v>
      </c>
    </row>
    <row r="1113" spans="1:20" hidden="1">
      <c r="A1113" s="57" t="s">
        <v>3114</v>
      </c>
      <c r="B1113" s="57" t="s">
        <v>3152</v>
      </c>
      <c r="C1113" s="57" t="s">
        <v>3155</v>
      </c>
      <c r="D1113" s="57" t="s">
        <v>3000</v>
      </c>
      <c r="E1113" s="57" t="str">
        <f>_xlfn.XLOOKUP(Tabla20[[#This Row],[cedula]],TMODELO[Numero Documento],TMODELO[Empleado])</f>
        <v>FRANCISCO DAVID GONZALEZ AQUINO</v>
      </c>
      <c r="F1113" s="57" t="s">
        <v>1069</v>
      </c>
      <c r="G1113" s="57" t="str">
        <f>_xlfn.XLOOKUP(Tabla20[[#This Row],[cedula]],TMODELO[Numero Documento],TMODELO[Lugar Funciones])</f>
        <v>MINISTERIO DE CULTURA</v>
      </c>
      <c r="H1113" s="57" t="str">
        <f>_xlfn.XLOOKUP(Tabla20[[#This Row],[cedula]],TCARRERA[CEDULA],TCARRERA[CATEGORIA DEL SERVIDOR],"")</f>
        <v/>
      </c>
      <c r="I1113" s="65" t="e">
        <f>_xlfn.XLOOKUP(Tabla20[[#This Row],[NOMBRE Y APELLIDO]],#REF!,#REF!,_xlfn.XLOOKUP(Tabla20[[#This Row],[CARGO]],Tabla10[CARGO],Tabla10[CATEGORIA],""))</f>
        <v>#REF!</v>
      </c>
      <c r="J1113" s="41" t="e">
        <f>IF(Tabla20[[#This Row],[CARRERA]]&lt;&gt;"",Tabla20[[#This Row],[CARRERA]],IF(Tabla20[[#This Row],[Columna1]]&lt;&gt;"",Tabla20[[#This Row],[Columna1]],""))</f>
        <v>#REF!</v>
      </c>
      <c r="K1113" s="55" t="str">
        <f>IF(Tabla20[[#This Row],[TIPO]]="Temporales",_xlfn.XLOOKUP(Tabla20[[#This Row],[NOMBRE Y APELLIDO]],TBLFECHAS[NOMBRE Y APELLIDO],TBLFECHAS[DESDE]),"")</f>
        <v/>
      </c>
      <c r="L1113" s="55" t="str">
        <f>IF(Tabla20[[#This Row],[TIPO]]="Temporales",_xlfn.XLOOKUP(Tabla20[[#This Row],[NOMBRE Y APELLIDO]],TBLFECHAS[NOMBRE Y APELLIDO],TBLFECHAS[HASTA]),"")</f>
        <v/>
      </c>
      <c r="M1113" s="58">
        <v>10000</v>
      </c>
      <c r="N1113" s="59">
        <v>0</v>
      </c>
      <c r="O1113" s="59">
        <v>0</v>
      </c>
      <c r="P1113" s="59">
        <v>0</v>
      </c>
      <c r="Q1113" s="59">
        <f>Tabla20[[#This Row],[sbruto]]-SUM(Tabla20[[#This Row],[ISR]:[AFP]])-Tabla20[[#This Row],[sneto]]</f>
        <v>0</v>
      </c>
      <c r="R1113" s="59">
        <v>10000</v>
      </c>
      <c r="S1113" s="45" t="str">
        <f>_xlfn.XLOOKUP(Tabla20[[#This Row],[cedula]],TMODELO[Numero Documento],TMODELO[gen])</f>
        <v>M</v>
      </c>
      <c r="T1113" s="49" t="str">
        <f>_xlfn.XLOOKUP(Tabla20[[#This Row],[cedula]],TMODELO[Numero Documento],TMODELO[Lugar Funciones Codigo])</f>
        <v>01.83</v>
      </c>
    </row>
    <row r="1114" spans="1:20" hidden="1">
      <c r="A1114" s="57" t="s">
        <v>3114</v>
      </c>
      <c r="B1114" s="57" t="s">
        <v>3152</v>
      </c>
      <c r="C1114" s="57" t="s">
        <v>3155</v>
      </c>
      <c r="D1114" s="57" t="s">
        <v>3023</v>
      </c>
      <c r="E1114" s="57" t="str">
        <f>_xlfn.XLOOKUP(Tabla20[[#This Row],[cedula]],TMODELO[Numero Documento],TMODELO[Empleado])</f>
        <v>JOSE LUIS VALDEZ GARCIA</v>
      </c>
      <c r="F1114" s="57" t="s">
        <v>1069</v>
      </c>
      <c r="G1114" s="57" t="str">
        <f>_xlfn.XLOOKUP(Tabla20[[#This Row],[cedula]],TMODELO[Numero Documento],TMODELO[Lugar Funciones])</f>
        <v>MINISTERIO DE CULTURA</v>
      </c>
      <c r="H1114" s="57" t="str">
        <f>_xlfn.XLOOKUP(Tabla20[[#This Row],[cedula]],TCARRERA[CEDULA],TCARRERA[CATEGORIA DEL SERVIDOR],"")</f>
        <v/>
      </c>
      <c r="I1114" s="65" t="e">
        <f>_xlfn.XLOOKUP(Tabla20[[#This Row],[NOMBRE Y APELLIDO]],#REF!,#REF!,_xlfn.XLOOKUP(Tabla20[[#This Row],[CARGO]],Tabla10[CARGO],Tabla10[CATEGORIA],""))</f>
        <v>#REF!</v>
      </c>
      <c r="J1114" s="41" t="e">
        <f>IF(Tabla20[[#This Row],[CARRERA]]&lt;&gt;"",Tabla20[[#This Row],[CARRERA]],IF(Tabla20[[#This Row],[Columna1]]&lt;&gt;"",Tabla20[[#This Row],[Columna1]],""))</f>
        <v>#REF!</v>
      </c>
      <c r="K1114" s="55" t="str">
        <f>IF(Tabla20[[#This Row],[TIPO]]="Temporales",_xlfn.XLOOKUP(Tabla20[[#This Row],[NOMBRE Y APELLIDO]],TBLFECHAS[NOMBRE Y APELLIDO],TBLFECHAS[DESDE]),"")</f>
        <v/>
      </c>
      <c r="L1114" s="55" t="str">
        <f>IF(Tabla20[[#This Row],[TIPO]]="Temporales",_xlfn.XLOOKUP(Tabla20[[#This Row],[NOMBRE Y APELLIDO]],TBLFECHAS[NOMBRE Y APELLIDO],TBLFECHAS[HASTA]),"")</f>
        <v/>
      </c>
      <c r="M1114" s="58">
        <v>10000</v>
      </c>
      <c r="N1114" s="61">
        <v>0</v>
      </c>
      <c r="O1114" s="59">
        <v>0</v>
      </c>
      <c r="P1114" s="59">
        <v>0</v>
      </c>
      <c r="Q1114" s="59">
        <f>Tabla20[[#This Row],[sbruto]]-SUM(Tabla20[[#This Row],[ISR]:[AFP]])-Tabla20[[#This Row],[sneto]]</f>
        <v>0</v>
      </c>
      <c r="R1114" s="59">
        <v>10000</v>
      </c>
      <c r="S1114" s="45" t="str">
        <f>_xlfn.XLOOKUP(Tabla20[[#This Row],[cedula]],TMODELO[Numero Documento],TMODELO[gen])</f>
        <v>M</v>
      </c>
      <c r="T1114" s="49" t="str">
        <f>_xlfn.XLOOKUP(Tabla20[[#This Row],[cedula]],TMODELO[Numero Documento],TMODELO[Lugar Funciones Codigo])</f>
        <v>01.83</v>
      </c>
    </row>
    <row r="1115" spans="1:20" hidden="1">
      <c r="A1115" s="57" t="s">
        <v>3114</v>
      </c>
      <c r="B1115" s="57" t="s">
        <v>3152</v>
      </c>
      <c r="C1115" s="57" t="s">
        <v>3155</v>
      </c>
      <c r="D1115" s="57" t="s">
        <v>3090</v>
      </c>
      <c r="E1115" s="57" t="str">
        <f>_xlfn.XLOOKUP(Tabla20[[#This Row],[cedula]],TMODELO[Numero Documento],TMODELO[Empleado])</f>
        <v>WILSON GARCIA PORTES</v>
      </c>
      <c r="F1115" s="57" t="s">
        <v>1069</v>
      </c>
      <c r="G1115" s="57" t="str">
        <f>_xlfn.XLOOKUP(Tabla20[[#This Row],[cedula]],TMODELO[Numero Documento],TMODELO[Lugar Funciones])</f>
        <v>MINISTERIO DE CULTURA</v>
      </c>
      <c r="H1115" s="57" t="str">
        <f>_xlfn.XLOOKUP(Tabla20[[#This Row],[cedula]],TCARRERA[CEDULA],TCARRERA[CATEGORIA DEL SERVIDOR],"")</f>
        <v/>
      </c>
      <c r="I1115" s="65" t="e">
        <f>_xlfn.XLOOKUP(Tabla20[[#This Row],[NOMBRE Y APELLIDO]],#REF!,#REF!,_xlfn.XLOOKUP(Tabla20[[#This Row],[CARGO]],Tabla10[CARGO],Tabla10[CATEGORIA],""))</f>
        <v>#REF!</v>
      </c>
      <c r="J1115" s="50" t="e">
        <f>IF(Tabla20[[#This Row],[CARRERA]]&lt;&gt;"",Tabla20[[#This Row],[CARRERA]],IF(Tabla20[[#This Row],[Columna1]]&lt;&gt;"",Tabla20[[#This Row],[Columna1]],""))</f>
        <v>#REF!</v>
      </c>
      <c r="K1115" s="54" t="str">
        <f>IF(Tabla20[[#This Row],[TIPO]]="Temporales",_xlfn.XLOOKUP(Tabla20[[#This Row],[NOMBRE Y APELLIDO]],TBLFECHAS[NOMBRE Y APELLIDO],TBLFECHAS[DESDE]),"")</f>
        <v/>
      </c>
      <c r="L1115" s="54" t="str">
        <f>IF(Tabla20[[#This Row],[TIPO]]="Temporales",_xlfn.XLOOKUP(Tabla20[[#This Row],[NOMBRE Y APELLIDO]],TBLFECHAS[NOMBRE Y APELLIDO],TBLFECHAS[HASTA]),"")</f>
        <v/>
      </c>
      <c r="M1115" s="58">
        <v>10000</v>
      </c>
      <c r="N1115" s="59">
        <v>0</v>
      </c>
      <c r="O1115" s="59">
        <v>0</v>
      </c>
      <c r="P1115" s="59">
        <v>0</v>
      </c>
      <c r="Q1115" s="59">
        <f>Tabla20[[#This Row],[sbruto]]-SUM(Tabla20[[#This Row],[ISR]:[AFP]])-Tabla20[[#This Row],[sneto]]</f>
        <v>0</v>
      </c>
      <c r="R1115" s="59">
        <v>10000</v>
      </c>
      <c r="S1115" s="45" t="str">
        <f>_xlfn.XLOOKUP(Tabla20[[#This Row],[cedula]],TMODELO[Numero Documento],TMODELO[gen])</f>
        <v>M</v>
      </c>
      <c r="T1115" s="49" t="str">
        <f>_xlfn.XLOOKUP(Tabla20[[#This Row],[cedula]],TMODELO[Numero Documento],TMODELO[Lugar Funciones Codigo])</f>
        <v>01.83</v>
      </c>
    </row>
    <row r="1116" spans="1:20" hidden="1">
      <c r="A1116" s="57" t="s">
        <v>3114</v>
      </c>
      <c r="B1116" s="57" t="s">
        <v>3152</v>
      </c>
      <c r="C1116" s="57" t="s">
        <v>3155</v>
      </c>
      <c r="D1116" s="57" t="s">
        <v>3073</v>
      </c>
      <c r="E1116" s="57" t="str">
        <f>_xlfn.XLOOKUP(Tabla20[[#This Row],[cedula]],TMODELO[Numero Documento],TMODELO[Empleado])</f>
        <v>RAMON ANTONIO BENITEZ REYES</v>
      </c>
      <c r="F1116" s="57" t="s">
        <v>1069</v>
      </c>
      <c r="G1116" s="57" t="str">
        <f>_xlfn.XLOOKUP(Tabla20[[#This Row],[cedula]],TMODELO[Numero Documento],TMODELO[Lugar Funciones])</f>
        <v>MINISTERIO DE CULTURA</v>
      </c>
      <c r="H1116" s="57" t="str">
        <f>_xlfn.XLOOKUP(Tabla20[[#This Row],[cedula]],TCARRERA[CEDULA],TCARRERA[CATEGORIA DEL SERVIDOR],"")</f>
        <v/>
      </c>
      <c r="I1116" s="65" t="e">
        <f>_xlfn.XLOOKUP(Tabla20[[#This Row],[NOMBRE Y APELLIDO]],#REF!,#REF!,_xlfn.XLOOKUP(Tabla20[[#This Row],[CARGO]],Tabla10[CARGO],Tabla10[CATEGORIA],""))</f>
        <v>#REF!</v>
      </c>
      <c r="J1116" s="41" t="e">
        <f>IF(Tabla20[[#This Row],[CARRERA]]&lt;&gt;"",Tabla20[[#This Row],[CARRERA]],IF(Tabla20[[#This Row],[Columna1]]&lt;&gt;"",Tabla20[[#This Row],[Columna1]],""))</f>
        <v>#REF!</v>
      </c>
      <c r="K1116" s="55" t="str">
        <f>IF(Tabla20[[#This Row],[TIPO]]="Temporales",_xlfn.XLOOKUP(Tabla20[[#This Row],[NOMBRE Y APELLIDO]],TBLFECHAS[NOMBRE Y APELLIDO],TBLFECHAS[DESDE]),"")</f>
        <v/>
      </c>
      <c r="L1116" s="55" t="str">
        <f>IF(Tabla20[[#This Row],[TIPO]]="Temporales",_xlfn.XLOOKUP(Tabla20[[#This Row],[NOMBRE Y APELLIDO]],TBLFECHAS[NOMBRE Y APELLIDO],TBLFECHAS[HASTA]),"")</f>
        <v/>
      </c>
      <c r="M1116" s="58">
        <v>10000</v>
      </c>
      <c r="N1116" s="59">
        <v>0</v>
      </c>
      <c r="O1116" s="59">
        <v>0</v>
      </c>
      <c r="P1116" s="59">
        <v>0</v>
      </c>
      <c r="Q1116" s="59">
        <f>Tabla20[[#This Row],[sbruto]]-SUM(Tabla20[[#This Row],[ISR]:[AFP]])-Tabla20[[#This Row],[sneto]]</f>
        <v>0</v>
      </c>
      <c r="R1116" s="59">
        <v>10000</v>
      </c>
      <c r="S1116" s="45" t="str">
        <f>_xlfn.XLOOKUP(Tabla20[[#This Row],[cedula]],TMODELO[Numero Documento],TMODELO[gen])</f>
        <v>M</v>
      </c>
      <c r="T1116" s="49" t="str">
        <f>_xlfn.XLOOKUP(Tabla20[[#This Row],[cedula]],TMODELO[Numero Documento],TMODELO[Lugar Funciones Codigo])</f>
        <v>01.83</v>
      </c>
    </row>
    <row r="1117" spans="1:20" hidden="1">
      <c r="A1117" s="57" t="s">
        <v>3114</v>
      </c>
      <c r="B1117" s="57" t="s">
        <v>3152</v>
      </c>
      <c r="C1117" s="57" t="s">
        <v>3155</v>
      </c>
      <c r="D1117" s="57" t="s">
        <v>3078</v>
      </c>
      <c r="E1117" s="57" t="str">
        <f>_xlfn.XLOOKUP(Tabla20[[#This Row],[cedula]],TMODELO[Numero Documento],TMODELO[Empleado])</f>
        <v>RUBEN DARIO CHALA SANTOS</v>
      </c>
      <c r="F1117" s="57" t="s">
        <v>1069</v>
      </c>
      <c r="G1117" s="57" t="str">
        <f>_xlfn.XLOOKUP(Tabla20[[#This Row],[cedula]],TMODELO[Numero Documento],TMODELO[Lugar Funciones])</f>
        <v>MINISTERIO DE CULTURA</v>
      </c>
      <c r="H1117" s="57" t="str">
        <f>_xlfn.XLOOKUP(Tabla20[[#This Row],[cedula]],TCARRERA[CEDULA],TCARRERA[CATEGORIA DEL SERVIDOR],"")</f>
        <v/>
      </c>
      <c r="I1117" s="65" t="e">
        <f>_xlfn.XLOOKUP(Tabla20[[#This Row],[NOMBRE Y APELLIDO]],#REF!,#REF!,_xlfn.XLOOKUP(Tabla20[[#This Row],[CARGO]],Tabla10[CARGO],Tabla10[CATEGORIA],""))</f>
        <v>#REF!</v>
      </c>
      <c r="J1117" s="50" t="e">
        <f>IF(Tabla20[[#This Row],[CARRERA]]&lt;&gt;"",Tabla20[[#This Row],[CARRERA]],IF(Tabla20[[#This Row],[Columna1]]&lt;&gt;"",Tabla20[[#This Row],[Columna1]],""))</f>
        <v>#REF!</v>
      </c>
      <c r="K1117" s="54" t="str">
        <f>IF(Tabla20[[#This Row],[TIPO]]="Temporales",_xlfn.XLOOKUP(Tabla20[[#This Row],[NOMBRE Y APELLIDO]],TBLFECHAS[NOMBRE Y APELLIDO],TBLFECHAS[DESDE]),"")</f>
        <v/>
      </c>
      <c r="L1117" s="54" t="str">
        <f>IF(Tabla20[[#This Row],[TIPO]]="Temporales",_xlfn.XLOOKUP(Tabla20[[#This Row],[NOMBRE Y APELLIDO]],TBLFECHAS[NOMBRE Y APELLIDO],TBLFECHAS[HASTA]),"")</f>
        <v/>
      </c>
      <c r="M1117" s="58">
        <v>10000</v>
      </c>
      <c r="N1117" s="61">
        <v>0</v>
      </c>
      <c r="O1117" s="59">
        <v>0</v>
      </c>
      <c r="P1117" s="59">
        <v>0</v>
      </c>
      <c r="Q1117" s="59">
        <f>Tabla20[[#This Row],[sbruto]]-SUM(Tabla20[[#This Row],[ISR]:[AFP]])-Tabla20[[#This Row],[sneto]]</f>
        <v>0</v>
      </c>
      <c r="R1117" s="59">
        <v>10000</v>
      </c>
      <c r="S1117" s="49" t="str">
        <f>_xlfn.XLOOKUP(Tabla20[[#This Row],[cedula]],TMODELO[Numero Documento],TMODELO[gen])</f>
        <v>M</v>
      </c>
      <c r="T1117" s="49" t="str">
        <f>_xlfn.XLOOKUP(Tabla20[[#This Row],[cedula]],TMODELO[Numero Documento],TMODELO[Lugar Funciones Codigo])</f>
        <v>01.83</v>
      </c>
    </row>
    <row r="1118" spans="1:20" hidden="1">
      <c r="A1118" s="57" t="s">
        <v>3114</v>
      </c>
      <c r="B1118" s="57" t="s">
        <v>3152</v>
      </c>
      <c r="C1118" s="57" t="s">
        <v>3155</v>
      </c>
      <c r="D1118" s="57" t="s">
        <v>3328</v>
      </c>
      <c r="E1118" s="57" t="str">
        <f>_xlfn.XLOOKUP(Tabla20[[#This Row],[cedula]],TMODELO[Numero Documento],TMODELO[Empleado])</f>
        <v>JORGE MAIKER PEREZ GARCIA</v>
      </c>
      <c r="F1118" s="57" t="s">
        <v>1069</v>
      </c>
      <c r="G1118" s="57" t="str">
        <f>_xlfn.XLOOKUP(Tabla20[[#This Row],[cedula]],TMODELO[Numero Documento],TMODELO[Lugar Funciones])</f>
        <v>MINISTERIO DE CULTURA</v>
      </c>
      <c r="H1118" s="57" t="str">
        <f>_xlfn.XLOOKUP(Tabla20[[#This Row],[cedula]],TCARRERA[CEDULA],TCARRERA[CATEGORIA DEL SERVIDOR],"")</f>
        <v/>
      </c>
      <c r="I1118" s="65" t="e">
        <f>_xlfn.XLOOKUP(Tabla20[[#This Row],[NOMBRE Y APELLIDO]],#REF!,#REF!,_xlfn.XLOOKUP(Tabla20[[#This Row],[CARGO]],Tabla10[CARGO],Tabla10[CATEGORIA],""))</f>
        <v>#REF!</v>
      </c>
      <c r="J1118" s="41" t="e">
        <f>IF(Tabla20[[#This Row],[CARRERA]]&lt;&gt;"",Tabla20[[#This Row],[CARRERA]],IF(Tabla20[[#This Row],[Columna1]]&lt;&gt;"",Tabla20[[#This Row],[Columna1]],""))</f>
        <v>#REF!</v>
      </c>
      <c r="K1118" s="55" t="str">
        <f>IF(Tabla20[[#This Row],[TIPO]]="Temporales",_xlfn.XLOOKUP(Tabla20[[#This Row],[NOMBRE Y APELLIDO]],TBLFECHAS[NOMBRE Y APELLIDO],TBLFECHAS[DESDE]),"")</f>
        <v/>
      </c>
      <c r="L1118" s="55" t="str">
        <f>IF(Tabla20[[#This Row],[TIPO]]="Temporales",_xlfn.XLOOKUP(Tabla20[[#This Row],[NOMBRE Y APELLIDO]],TBLFECHAS[NOMBRE Y APELLIDO],TBLFECHAS[HASTA]),"")</f>
        <v/>
      </c>
      <c r="M1118" s="58">
        <v>10000</v>
      </c>
      <c r="N1118" s="61">
        <v>0</v>
      </c>
      <c r="O1118" s="59">
        <v>0</v>
      </c>
      <c r="P1118" s="59">
        <v>0</v>
      </c>
      <c r="Q1118" s="59">
        <f>Tabla20[[#This Row],[sbruto]]-SUM(Tabla20[[#This Row],[ISR]:[AFP]])-Tabla20[[#This Row],[sneto]]</f>
        <v>0</v>
      </c>
      <c r="R1118" s="59">
        <v>10000</v>
      </c>
      <c r="S1118" s="45" t="str">
        <f>_xlfn.XLOOKUP(Tabla20[[#This Row],[cedula]],TMODELO[Numero Documento],TMODELO[gen])</f>
        <v>M</v>
      </c>
      <c r="T1118" s="49" t="str">
        <f>_xlfn.XLOOKUP(Tabla20[[#This Row],[cedula]],TMODELO[Numero Documento],TMODELO[Lugar Funciones Codigo])</f>
        <v>01.83</v>
      </c>
    </row>
    <row r="1119" spans="1:20" hidden="1">
      <c r="A1119" s="57" t="s">
        <v>3114</v>
      </c>
      <c r="B1119" s="57" t="s">
        <v>3152</v>
      </c>
      <c r="C1119" s="57" t="s">
        <v>3155</v>
      </c>
      <c r="D1119" s="57" t="s">
        <v>3189</v>
      </c>
      <c r="E1119" s="57" t="str">
        <f>_xlfn.XLOOKUP(Tabla20[[#This Row],[cedula]],TMODELO[Numero Documento],TMODELO[Empleado])</f>
        <v>CAROLINA ESTHER ARIAS GERMAN</v>
      </c>
      <c r="F1119" s="57" t="s">
        <v>1069</v>
      </c>
      <c r="G1119" s="57" t="str">
        <f>_xlfn.XLOOKUP(Tabla20[[#This Row],[cedula]],TMODELO[Numero Documento],TMODELO[Lugar Funciones])</f>
        <v>MINISTERIO DE CULTURA</v>
      </c>
      <c r="H1119" s="57" t="str">
        <f>_xlfn.XLOOKUP(Tabla20[[#This Row],[cedula]],TCARRERA[CEDULA],TCARRERA[CATEGORIA DEL SERVIDOR],"")</f>
        <v/>
      </c>
      <c r="I1119" s="65" t="e">
        <f>_xlfn.XLOOKUP(Tabla20[[#This Row],[NOMBRE Y APELLIDO]],#REF!,#REF!,_xlfn.XLOOKUP(Tabla20[[#This Row],[CARGO]],Tabla10[CARGO],Tabla10[CATEGORIA],""))</f>
        <v>#REF!</v>
      </c>
      <c r="J1119" s="41" t="e">
        <f>IF(Tabla20[[#This Row],[CARRERA]]&lt;&gt;"",Tabla20[[#This Row],[CARRERA]],IF(Tabla20[[#This Row],[Columna1]]&lt;&gt;"",Tabla20[[#This Row],[Columna1]],""))</f>
        <v>#REF!</v>
      </c>
      <c r="K1119" s="55" t="str">
        <f>IF(Tabla20[[#This Row],[TIPO]]="Temporales",_xlfn.XLOOKUP(Tabla20[[#This Row],[NOMBRE Y APELLIDO]],TBLFECHAS[NOMBRE Y APELLIDO],TBLFECHAS[DESDE]),"")</f>
        <v/>
      </c>
      <c r="L1119" s="55" t="str">
        <f>IF(Tabla20[[#This Row],[TIPO]]="Temporales",_xlfn.XLOOKUP(Tabla20[[#This Row],[NOMBRE Y APELLIDO]],TBLFECHAS[NOMBRE Y APELLIDO],TBLFECHAS[HASTA]),"")</f>
        <v/>
      </c>
      <c r="M1119" s="58">
        <v>10000</v>
      </c>
      <c r="N1119" s="63">
        <v>0</v>
      </c>
      <c r="O1119" s="59">
        <v>0</v>
      </c>
      <c r="P1119" s="59">
        <v>0</v>
      </c>
      <c r="Q1119" s="59">
        <f>Tabla20[[#This Row],[sbruto]]-SUM(Tabla20[[#This Row],[ISR]:[AFP]])-Tabla20[[#This Row],[sneto]]</f>
        <v>0</v>
      </c>
      <c r="R1119" s="59">
        <v>10000</v>
      </c>
      <c r="S1119" s="45" t="str">
        <f>_xlfn.XLOOKUP(Tabla20[[#This Row],[cedula]],TMODELO[Numero Documento],TMODELO[gen])</f>
        <v>F</v>
      </c>
      <c r="T1119" s="49" t="str">
        <f>_xlfn.XLOOKUP(Tabla20[[#This Row],[cedula]],TMODELO[Numero Documento],TMODELO[Lugar Funciones Codigo])</f>
        <v>01.83</v>
      </c>
    </row>
    <row r="1120" spans="1:20" hidden="1">
      <c r="A1120" s="57" t="s">
        <v>3114</v>
      </c>
      <c r="B1120" s="57" t="s">
        <v>3152</v>
      </c>
      <c r="C1120" s="57" t="s">
        <v>3155</v>
      </c>
      <c r="D1120" s="57" t="s">
        <v>3034</v>
      </c>
      <c r="E1120" s="57" t="str">
        <f>_xlfn.XLOOKUP(Tabla20[[#This Row],[cedula]],TMODELO[Numero Documento],TMODELO[Empleado])</f>
        <v>JULIO AURELIO ZORRILLA RODRIGUEZ</v>
      </c>
      <c r="F1120" s="57" t="s">
        <v>1069</v>
      </c>
      <c r="G1120" s="57" t="str">
        <f>_xlfn.XLOOKUP(Tabla20[[#This Row],[cedula]],TMODELO[Numero Documento],TMODELO[Lugar Funciones])</f>
        <v>MINISTERIO DE CULTURA</v>
      </c>
      <c r="H1120" s="57" t="str">
        <f>_xlfn.XLOOKUP(Tabla20[[#This Row],[cedula]],TCARRERA[CEDULA],TCARRERA[CATEGORIA DEL SERVIDOR],"")</f>
        <v/>
      </c>
      <c r="I1120" s="65" t="e">
        <f>_xlfn.XLOOKUP(Tabla20[[#This Row],[NOMBRE Y APELLIDO]],#REF!,#REF!,_xlfn.XLOOKUP(Tabla20[[#This Row],[CARGO]],Tabla10[CARGO],Tabla10[CATEGORIA],""))</f>
        <v>#REF!</v>
      </c>
      <c r="J1120" s="41" t="e">
        <f>IF(Tabla20[[#This Row],[CARRERA]]&lt;&gt;"",Tabla20[[#This Row],[CARRERA]],IF(Tabla20[[#This Row],[Columna1]]&lt;&gt;"",Tabla20[[#This Row],[Columna1]],""))</f>
        <v>#REF!</v>
      </c>
      <c r="K1120" s="55" t="str">
        <f>IF(Tabla20[[#This Row],[TIPO]]="Temporales",_xlfn.XLOOKUP(Tabla20[[#This Row],[NOMBRE Y APELLIDO]],TBLFECHAS[NOMBRE Y APELLIDO],TBLFECHAS[DESDE]),"")</f>
        <v/>
      </c>
      <c r="L1120" s="55" t="str">
        <f>IF(Tabla20[[#This Row],[TIPO]]="Temporales",_xlfn.XLOOKUP(Tabla20[[#This Row],[NOMBRE Y APELLIDO]],TBLFECHAS[NOMBRE Y APELLIDO],TBLFECHAS[HASTA]),"")</f>
        <v/>
      </c>
      <c r="M1120" s="58">
        <v>10000</v>
      </c>
      <c r="N1120" s="61">
        <v>0</v>
      </c>
      <c r="O1120" s="59">
        <v>0</v>
      </c>
      <c r="P1120" s="59">
        <v>0</v>
      </c>
      <c r="Q1120" s="59">
        <f>Tabla20[[#This Row],[sbruto]]-SUM(Tabla20[[#This Row],[ISR]:[AFP]])-Tabla20[[#This Row],[sneto]]</f>
        <v>0</v>
      </c>
      <c r="R1120" s="59">
        <v>10000</v>
      </c>
      <c r="S1120" s="45" t="str">
        <f>_xlfn.XLOOKUP(Tabla20[[#This Row],[cedula]],TMODELO[Numero Documento],TMODELO[gen])</f>
        <v>M</v>
      </c>
      <c r="T1120" s="49" t="str">
        <f>_xlfn.XLOOKUP(Tabla20[[#This Row],[cedula]],TMODELO[Numero Documento],TMODELO[Lugar Funciones Codigo])</f>
        <v>01.83</v>
      </c>
    </row>
    <row r="1121" spans="1:20" hidden="1">
      <c r="A1121" s="57" t="s">
        <v>3114</v>
      </c>
      <c r="B1121" s="57" t="s">
        <v>3152</v>
      </c>
      <c r="C1121" s="57" t="s">
        <v>3155</v>
      </c>
      <c r="D1121" s="57" t="s">
        <v>3048</v>
      </c>
      <c r="E1121" s="57" t="str">
        <f>_xlfn.XLOOKUP(Tabla20[[#This Row],[cedula]],TMODELO[Numero Documento],TMODELO[Empleado])</f>
        <v>MANOLDYS PEREZ PEREZ</v>
      </c>
      <c r="F1121" s="57" t="s">
        <v>1069</v>
      </c>
      <c r="G1121" s="57" t="str">
        <f>_xlfn.XLOOKUP(Tabla20[[#This Row],[cedula]],TMODELO[Numero Documento],TMODELO[Lugar Funciones])</f>
        <v>MINISTERIO DE CULTURA</v>
      </c>
      <c r="H1121" s="57" t="str">
        <f>_xlfn.XLOOKUP(Tabla20[[#This Row],[cedula]],TCARRERA[CEDULA],TCARRERA[CATEGORIA DEL SERVIDOR],"")</f>
        <v/>
      </c>
      <c r="I1121" s="65" t="e">
        <f>_xlfn.XLOOKUP(Tabla20[[#This Row],[NOMBRE Y APELLIDO]],#REF!,#REF!,_xlfn.XLOOKUP(Tabla20[[#This Row],[CARGO]],Tabla10[CARGO],Tabla10[CATEGORIA],""))</f>
        <v>#REF!</v>
      </c>
      <c r="J1121" s="41" t="e">
        <f>IF(Tabla20[[#This Row],[CARRERA]]&lt;&gt;"",Tabla20[[#This Row],[CARRERA]],IF(Tabla20[[#This Row],[Columna1]]&lt;&gt;"",Tabla20[[#This Row],[Columna1]],""))</f>
        <v>#REF!</v>
      </c>
      <c r="K1121" s="55" t="str">
        <f>IF(Tabla20[[#This Row],[TIPO]]="Temporales",_xlfn.XLOOKUP(Tabla20[[#This Row],[NOMBRE Y APELLIDO]],TBLFECHAS[NOMBRE Y APELLIDO],TBLFECHAS[DESDE]),"")</f>
        <v/>
      </c>
      <c r="L1121" s="55" t="str">
        <f>IF(Tabla20[[#This Row],[TIPO]]="Temporales",_xlfn.XLOOKUP(Tabla20[[#This Row],[NOMBRE Y APELLIDO]],TBLFECHAS[NOMBRE Y APELLIDO],TBLFECHAS[HASTA]),"")</f>
        <v/>
      </c>
      <c r="M1121" s="58">
        <v>10000</v>
      </c>
      <c r="N1121" s="61">
        <v>0</v>
      </c>
      <c r="O1121" s="59">
        <v>0</v>
      </c>
      <c r="P1121" s="59">
        <v>0</v>
      </c>
      <c r="Q1121" s="59">
        <f>Tabla20[[#This Row],[sbruto]]-SUM(Tabla20[[#This Row],[ISR]:[AFP]])-Tabla20[[#This Row],[sneto]]</f>
        <v>0</v>
      </c>
      <c r="R1121" s="59">
        <v>10000</v>
      </c>
      <c r="S1121" s="45" t="str">
        <f>_xlfn.XLOOKUP(Tabla20[[#This Row],[cedula]],TMODELO[Numero Documento],TMODELO[gen])</f>
        <v>M</v>
      </c>
      <c r="T1121" s="49" t="str">
        <f>_xlfn.XLOOKUP(Tabla20[[#This Row],[cedula]],TMODELO[Numero Documento],TMODELO[Lugar Funciones Codigo])</f>
        <v>01.83</v>
      </c>
    </row>
    <row r="1122" spans="1:20" hidden="1">
      <c r="A1122" s="57" t="s">
        <v>3114</v>
      </c>
      <c r="B1122" s="57" t="s">
        <v>3152</v>
      </c>
      <c r="C1122" s="57" t="s">
        <v>3155</v>
      </c>
      <c r="D1122" s="57" t="s">
        <v>3059</v>
      </c>
      <c r="E1122" s="57" t="str">
        <f>_xlfn.XLOOKUP(Tabla20[[#This Row],[cedula]],TMODELO[Numero Documento],TMODELO[Empleado])</f>
        <v>MIGUEL FRANCISCO DE LEON GUZMAN</v>
      </c>
      <c r="F1122" s="57" t="s">
        <v>1069</v>
      </c>
      <c r="G1122" s="57" t="str">
        <f>_xlfn.XLOOKUP(Tabla20[[#This Row],[cedula]],TMODELO[Numero Documento],TMODELO[Lugar Funciones])</f>
        <v>MINISTERIO DE CULTURA</v>
      </c>
      <c r="H1122" s="57" t="str">
        <f>_xlfn.XLOOKUP(Tabla20[[#This Row],[cedula]],TCARRERA[CEDULA],TCARRERA[CATEGORIA DEL SERVIDOR],"")</f>
        <v/>
      </c>
      <c r="I1122" s="65" t="e">
        <f>_xlfn.XLOOKUP(Tabla20[[#This Row],[NOMBRE Y APELLIDO]],#REF!,#REF!,_xlfn.XLOOKUP(Tabla20[[#This Row],[CARGO]],Tabla10[CARGO],Tabla10[CATEGORIA],""))</f>
        <v>#REF!</v>
      </c>
      <c r="J1122" s="41" t="e">
        <f>IF(Tabla20[[#This Row],[CARRERA]]&lt;&gt;"",Tabla20[[#This Row],[CARRERA]],IF(Tabla20[[#This Row],[Columna1]]&lt;&gt;"",Tabla20[[#This Row],[Columna1]],""))</f>
        <v>#REF!</v>
      </c>
      <c r="K1122" s="55" t="str">
        <f>IF(Tabla20[[#This Row],[TIPO]]="Temporales",_xlfn.XLOOKUP(Tabla20[[#This Row],[NOMBRE Y APELLIDO]],TBLFECHAS[NOMBRE Y APELLIDO],TBLFECHAS[DESDE]),"")</f>
        <v/>
      </c>
      <c r="L1122" s="55" t="str">
        <f>IF(Tabla20[[#This Row],[TIPO]]="Temporales",_xlfn.XLOOKUP(Tabla20[[#This Row],[NOMBRE Y APELLIDO]],TBLFECHAS[NOMBRE Y APELLIDO],TBLFECHAS[HASTA]),"")</f>
        <v/>
      </c>
      <c r="M1122" s="58">
        <v>10000</v>
      </c>
      <c r="N1122" s="61">
        <v>0</v>
      </c>
      <c r="O1122" s="59">
        <v>0</v>
      </c>
      <c r="P1122" s="59">
        <v>0</v>
      </c>
      <c r="Q1122" s="59">
        <f>Tabla20[[#This Row],[sbruto]]-SUM(Tabla20[[#This Row],[ISR]:[AFP]])-Tabla20[[#This Row],[sneto]]</f>
        <v>0</v>
      </c>
      <c r="R1122" s="59">
        <v>10000</v>
      </c>
      <c r="S1122" s="45" t="str">
        <f>_xlfn.XLOOKUP(Tabla20[[#This Row],[cedula]],TMODELO[Numero Documento],TMODELO[gen])</f>
        <v>M</v>
      </c>
      <c r="T1122" s="49" t="str">
        <f>_xlfn.XLOOKUP(Tabla20[[#This Row],[cedula]],TMODELO[Numero Documento],TMODELO[Lugar Funciones Codigo])</f>
        <v>01.83</v>
      </c>
    </row>
    <row r="1123" spans="1:20" hidden="1">
      <c r="A1123" s="57" t="s">
        <v>3114</v>
      </c>
      <c r="B1123" s="57" t="s">
        <v>3152</v>
      </c>
      <c r="C1123" s="57" t="s">
        <v>3155</v>
      </c>
      <c r="D1123" s="57" t="s">
        <v>3070</v>
      </c>
      <c r="E1123" s="57" t="str">
        <f>_xlfn.XLOOKUP(Tabla20[[#This Row],[cedula]],TMODELO[Numero Documento],TMODELO[Empleado])</f>
        <v>PELCY CUEVAS CUEVAS</v>
      </c>
      <c r="F1123" s="57" t="s">
        <v>1069</v>
      </c>
      <c r="G1123" s="57" t="str">
        <f>_xlfn.XLOOKUP(Tabla20[[#This Row],[cedula]],TMODELO[Numero Documento],TMODELO[Lugar Funciones])</f>
        <v>MINISTERIO DE CULTURA</v>
      </c>
      <c r="H1123" s="57" t="str">
        <f>_xlfn.XLOOKUP(Tabla20[[#This Row],[cedula]],TCARRERA[CEDULA],TCARRERA[CATEGORIA DEL SERVIDOR],"")</f>
        <v/>
      </c>
      <c r="I1123" s="65" t="e">
        <f>_xlfn.XLOOKUP(Tabla20[[#This Row],[NOMBRE Y APELLIDO]],#REF!,#REF!,_xlfn.XLOOKUP(Tabla20[[#This Row],[CARGO]],Tabla10[CARGO],Tabla10[CATEGORIA],""))</f>
        <v>#REF!</v>
      </c>
      <c r="J1123" s="50" t="e">
        <f>IF(Tabla20[[#This Row],[CARRERA]]&lt;&gt;"",Tabla20[[#This Row],[CARRERA]],IF(Tabla20[[#This Row],[Columna1]]&lt;&gt;"",Tabla20[[#This Row],[Columna1]],""))</f>
        <v>#REF!</v>
      </c>
      <c r="K1123" s="54" t="str">
        <f>IF(Tabla20[[#This Row],[TIPO]]="Temporales",_xlfn.XLOOKUP(Tabla20[[#This Row],[NOMBRE Y APELLIDO]],TBLFECHAS[NOMBRE Y APELLIDO],TBLFECHAS[DESDE]),"")</f>
        <v/>
      </c>
      <c r="L1123" s="54" t="str">
        <f>IF(Tabla20[[#This Row],[TIPO]]="Temporales",_xlfn.XLOOKUP(Tabla20[[#This Row],[NOMBRE Y APELLIDO]],TBLFECHAS[NOMBRE Y APELLIDO],TBLFECHAS[HASTA]),"")</f>
        <v/>
      </c>
      <c r="M1123" s="58">
        <v>10000</v>
      </c>
      <c r="N1123" s="63">
        <v>0</v>
      </c>
      <c r="O1123" s="59">
        <v>0</v>
      </c>
      <c r="P1123" s="59">
        <v>0</v>
      </c>
      <c r="Q1123" s="59">
        <f>Tabla20[[#This Row],[sbruto]]-SUM(Tabla20[[#This Row],[ISR]:[AFP]])-Tabla20[[#This Row],[sneto]]</f>
        <v>0</v>
      </c>
      <c r="R1123" s="59">
        <v>10000</v>
      </c>
      <c r="S1123" s="45" t="str">
        <f>_xlfn.XLOOKUP(Tabla20[[#This Row],[cedula]],TMODELO[Numero Documento],TMODELO[gen])</f>
        <v>F</v>
      </c>
      <c r="T1123" s="49" t="str">
        <f>_xlfn.XLOOKUP(Tabla20[[#This Row],[cedula]],TMODELO[Numero Documento],TMODELO[Lugar Funciones Codigo])</f>
        <v>01.83</v>
      </c>
    </row>
    <row r="1124" spans="1:20" hidden="1">
      <c r="A1124" s="57" t="s">
        <v>3114</v>
      </c>
      <c r="B1124" s="57" t="s">
        <v>3152</v>
      </c>
      <c r="C1124" s="57" t="s">
        <v>3155</v>
      </c>
      <c r="D1124" s="57" t="s">
        <v>3193</v>
      </c>
      <c r="E1124" s="57" t="str">
        <f>_xlfn.XLOOKUP(Tabla20[[#This Row],[cedula]],TMODELO[Numero Documento],TMODELO[Empleado])</f>
        <v>GARY MORILLO ENCARNACION</v>
      </c>
      <c r="F1124" s="57" t="s">
        <v>1069</v>
      </c>
      <c r="G1124" s="57" t="str">
        <f>_xlfn.XLOOKUP(Tabla20[[#This Row],[cedula]],TMODELO[Numero Documento],TMODELO[Lugar Funciones])</f>
        <v>MINISTERIO DE CULTURA</v>
      </c>
      <c r="H1124" s="57" t="str">
        <f>_xlfn.XLOOKUP(Tabla20[[#This Row],[cedula]],TCARRERA[CEDULA],TCARRERA[CATEGORIA DEL SERVIDOR],"")</f>
        <v/>
      </c>
      <c r="I1124" s="65" t="e">
        <f>_xlfn.XLOOKUP(Tabla20[[#This Row],[NOMBRE Y APELLIDO]],#REF!,#REF!,_xlfn.XLOOKUP(Tabla20[[#This Row],[CARGO]],Tabla10[CARGO],Tabla10[CATEGORIA],""))</f>
        <v>#REF!</v>
      </c>
      <c r="J1124" s="41" t="e">
        <f>IF(Tabla20[[#This Row],[CARRERA]]&lt;&gt;"",Tabla20[[#This Row],[CARRERA]],IF(Tabla20[[#This Row],[Columna1]]&lt;&gt;"",Tabla20[[#This Row],[Columna1]],""))</f>
        <v>#REF!</v>
      </c>
      <c r="K1124" s="55" t="str">
        <f>IF(Tabla20[[#This Row],[TIPO]]="Temporales",_xlfn.XLOOKUP(Tabla20[[#This Row],[NOMBRE Y APELLIDO]],TBLFECHAS[NOMBRE Y APELLIDO],TBLFECHAS[DESDE]),"")</f>
        <v/>
      </c>
      <c r="L1124" s="55" t="str">
        <f>IF(Tabla20[[#This Row],[TIPO]]="Temporales",_xlfn.XLOOKUP(Tabla20[[#This Row],[NOMBRE Y APELLIDO]],TBLFECHAS[NOMBRE Y APELLIDO],TBLFECHAS[HASTA]),"")</f>
        <v/>
      </c>
      <c r="M1124" s="58">
        <v>10000</v>
      </c>
      <c r="N1124" s="61">
        <v>0</v>
      </c>
      <c r="O1124" s="59">
        <v>0</v>
      </c>
      <c r="P1124" s="59">
        <v>0</v>
      </c>
      <c r="Q1124" s="59">
        <f>Tabla20[[#This Row],[sbruto]]-SUM(Tabla20[[#This Row],[ISR]:[AFP]])-Tabla20[[#This Row],[sneto]]</f>
        <v>0</v>
      </c>
      <c r="R1124" s="59">
        <v>10000</v>
      </c>
      <c r="S1124" s="45" t="str">
        <f>_xlfn.XLOOKUP(Tabla20[[#This Row],[cedula]],TMODELO[Numero Documento],TMODELO[gen])</f>
        <v>M</v>
      </c>
      <c r="T1124" s="49" t="str">
        <f>_xlfn.XLOOKUP(Tabla20[[#This Row],[cedula]],TMODELO[Numero Documento],TMODELO[Lugar Funciones Codigo])</f>
        <v>01.83</v>
      </c>
    </row>
    <row r="1125" spans="1:20" hidden="1">
      <c r="A1125" s="57" t="s">
        <v>3114</v>
      </c>
      <c r="B1125" s="57" t="s">
        <v>3152</v>
      </c>
      <c r="C1125" s="57" t="s">
        <v>3155</v>
      </c>
      <c r="D1125" s="57" t="s">
        <v>3067</v>
      </c>
      <c r="E1125" s="57" t="str">
        <f>_xlfn.XLOOKUP(Tabla20[[#This Row],[cedula]],TMODELO[Numero Documento],TMODELO[Empleado])</f>
        <v>PAOLA OMYD PRENS FINKE</v>
      </c>
      <c r="F1125" s="57" t="s">
        <v>1069</v>
      </c>
      <c r="G1125" s="57" t="str">
        <f>_xlfn.XLOOKUP(Tabla20[[#This Row],[cedula]],TMODELO[Numero Documento],TMODELO[Lugar Funciones])</f>
        <v>MINISTERIO DE CULTURA</v>
      </c>
      <c r="H1125" s="57" t="str">
        <f>_xlfn.XLOOKUP(Tabla20[[#This Row],[cedula]],TCARRERA[CEDULA],TCARRERA[CATEGORIA DEL SERVIDOR],"")</f>
        <v/>
      </c>
      <c r="I1125" s="65" t="e">
        <f>_xlfn.XLOOKUP(Tabla20[[#This Row],[NOMBRE Y APELLIDO]],#REF!,#REF!,_xlfn.XLOOKUP(Tabla20[[#This Row],[CARGO]],Tabla10[CARGO],Tabla10[CATEGORIA],""))</f>
        <v>#REF!</v>
      </c>
      <c r="J1125" s="41" t="e">
        <f>IF(Tabla20[[#This Row],[CARRERA]]&lt;&gt;"",Tabla20[[#This Row],[CARRERA]],IF(Tabla20[[#This Row],[Columna1]]&lt;&gt;"",Tabla20[[#This Row],[Columna1]],""))</f>
        <v>#REF!</v>
      </c>
      <c r="K1125" s="55" t="str">
        <f>IF(Tabla20[[#This Row],[TIPO]]="Temporales",_xlfn.XLOOKUP(Tabla20[[#This Row],[NOMBRE Y APELLIDO]],TBLFECHAS[NOMBRE Y APELLIDO],TBLFECHAS[DESDE]),"")</f>
        <v/>
      </c>
      <c r="L1125" s="55" t="str">
        <f>IF(Tabla20[[#This Row],[TIPO]]="Temporales",_xlfn.XLOOKUP(Tabla20[[#This Row],[NOMBRE Y APELLIDO]],TBLFECHAS[NOMBRE Y APELLIDO],TBLFECHAS[HASTA]),"")</f>
        <v/>
      </c>
      <c r="M1125" s="58">
        <v>10000</v>
      </c>
      <c r="N1125" s="63">
        <v>0</v>
      </c>
      <c r="O1125" s="59">
        <v>0</v>
      </c>
      <c r="P1125" s="59">
        <v>0</v>
      </c>
      <c r="Q1125" s="59">
        <f>Tabla20[[#This Row],[sbruto]]-SUM(Tabla20[[#This Row],[ISR]:[AFP]])-Tabla20[[#This Row],[sneto]]</f>
        <v>0</v>
      </c>
      <c r="R1125" s="59">
        <v>10000</v>
      </c>
      <c r="S1125" s="45" t="str">
        <f>_xlfn.XLOOKUP(Tabla20[[#This Row],[cedula]],TMODELO[Numero Documento],TMODELO[gen])</f>
        <v>F</v>
      </c>
      <c r="T1125" s="49" t="str">
        <f>_xlfn.XLOOKUP(Tabla20[[#This Row],[cedula]],TMODELO[Numero Documento],TMODELO[Lugar Funciones Codigo])</f>
        <v>01.83</v>
      </c>
    </row>
    <row r="1126" spans="1:20" hidden="1">
      <c r="A1126" s="57" t="s">
        <v>3114</v>
      </c>
      <c r="B1126" s="57" t="s">
        <v>3152</v>
      </c>
      <c r="C1126" s="57" t="s">
        <v>3155</v>
      </c>
      <c r="D1126" s="57" t="s">
        <v>2965</v>
      </c>
      <c r="E1126" s="57" t="str">
        <f>_xlfn.XLOOKUP(Tabla20[[#This Row],[cedula]],TMODELO[Numero Documento],TMODELO[Empleado])</f>
        <v>ALEXANDER DE LOS SANTOS RINCON</v>
      </c>
      <c r="F1126" s="57" t="s">
        <v>1069</v>
      </c>
      <c r="G1126" s="57" t="str">
        <f>_xlfn.XLOOKUP(Tabla20[[#This Row],[cedula]],TMODELO[Numero Documento],TMODELO[Lugar Funciones])</f>
        <v>MINISTERIO DE CULTURA</v>
      </c>
      <c r="H1126" s="57" t="str">
        <f>_xlfn.XLOOKUP(Tabla20[[#This Row],[cedula]],TCARRERA[CEDULA],TCARRERA[CATEGORIA DEL SERVIDOR],"")</f>
        <v/>
      </c>
      <c r="I1126" s="65" t="e">
        <f>_xlfn.XLOOKUP(Tabla20[[#This Row],[NOMBRE Y APELLIDO]],#REF!,#REF!,_xlfn.XLOOKUP(Tabla20[[#This Row],[CARGO]],Tabla10[CARGO],Tabla10[CATEGORIA],""))</f>
        <v>#REF!</v>
      </c>
      <c r="J1126" s="41" t="e">
        <f>IF(Tabla20[[#This Row],[CARRERA]]&lt;&gt;"",Tabla20[[#This Row],[CARRERA]],IF(Tabla20[[#This Row],[Columna1]]&lt;&gt;"",Tabla20[[#This Row],[Columna1]],""))</f>
        <v>#REF!</v>
      </c>
      <c r="K1126" s="55" t="str">
        <f>IF(Tabla20[[#This Row],[TIPO]]="Temporales",_xlfn.XLOOKUP(Tabla20[[#This Row],[NOMBRE Y APELLIDO]],TBLFECHAS[NOMBRE Y APELLIDO],TBLFECHAS[DESDE]),"")</f>
        <v/>
      </c>
      <c r="L1126" s="55" t="str">
        <f>IF(Tabla20[[#This Row],[TIPO]]="Temporales",_xlfn.XLOOKUP(Tabla20[[#This Row],[NOMBRE Y APELLIDO]],TBLFECHAS[NOMBRE Y APELLIDO],TBLFECHAS[HASTA]),"")</f>
        <v/>
      </c>
      <c r="M1126" s="58">
        <v>10000</v>
      </c>
      <c r="N1126" s="61">
        <v>0</v>
      </c>
      <c r="O1126" s="59">
        <v>0</v>
      </c>
      <c r="P1126" s="59">
        <v>0</v>
      </c>
      <c r="Q1126" s="59">
        <f>Tabla20[[#This Row],[sbruto]]-SUM(Tabla20[[#This Row],[ISR]:[AFP]])-Tabla20[[#This Row],[sneto]]</f>
        <v>0</v>
      </c>
      <c r="R1126" s="59">
        <v>10000</v>
      </c>
      <c r="S1126" s="45" t="str">
        <f>_xlfn.XLOOKUP(Tabla20[[#This Row],[cedula]],TMODELO[Numero Documento],TMODELO[gen])</f>
        <v>M</v>
      </c>
      <c r="T1126" s="49" t="str">
        <f>_xlfn.XLOOKUP(Tabla20[[#This Row],[cedula]],TMODELO[Numero Documento],TMODELO[Lugar Funciones Codigo])</f>
        <v>01.83</v>
      </c>
    </row>
    <row r="1127" spans="1:20" hidden="1">
      <c r="A1127" s="57" t="s">
        <v>3114</v>
      </c>
      <c r="B1127" s="57" t="s">
        <v>3152</v>
      </c>
      <c r="C1127" s="57" t="s">
        <v>3155</v>
      </c>
      <c r="D1127" s="57" t="s">
        <v>3068</v>
      </c>
      <c r="E1127" s="57" t="str">
        <f>_xlfn.XLOOKUP(Tabla20[[#This Row],[cedula]],TMODELO[Numero Documento],TMODELO[Empleado])</f>
        <v>PAUL VASQUEZ MELENDEZ</v>
      </c>
      <c r="F1127" s="57" t="s">
        <v>1069</v>
      </c>
      <c r="G1127" s="57" t="str">
        <f>_xlfn.XLOOKUP(Tabla20[[#This Row],[cedula]],TMODELO[Numero Documento],TMODELO[Lugar Funciones])</f>
        <v>MINISTERIO DE CULTURA</v>
      </c>
      <c r="H1127" s="57" t="str">
        <f>_xlfn.XLOOKUP(Tabla20[[#This Row],[cedula]],TCARRERA[CEDULA],TCARRERA[CATEGORIA DEL SERVIDOR],"")</f>
        <v/>
      </c>
      <c r="I1127" s="65" t="e">
        <f>_xlfn.XLOOKUP(Tabla20[[#This Row],[NOMBRE Y APELLIDO]],#REF!,#REF!,_xlfn.XLOOKUP(Tabla20[[#This Row],[CARGO]],Tabla10[CARGO],Tabla10[CATEGORIA],""))</f>
        <v>#REF!</v>
      </c>
      <c r="J1127" s="41" t="e">
        <f>IF(Tabla20[[#This Row],[CARRERA]]&lt;&gt;"",Tabla20[[#This Row],[CARRERA]],IF(Tabla20[[#This Row],[Columna1]]&lt;&gt;"",Tabla20[[#This Row],[Columna1]],""))</f>
        <v>#REF!</v>
      </c>
      <c r="K1127" s="55" t="str">
        <f>IF(Tabla20[[#This Row],[TIPO]]="Temporales",_xlfn.XLOOKUP(Tabla20[[#This Row],[NOMBRE Y APELLIDO]],TBLFECHAS[NOMBRE Y APELLIDO],TBLFECHAS[DESDE]),"")</f>
        <v/>
      </c>
      <c r="L1127" s="55" t="str">
        <f>IF(Tabla20[[#This Row],[TIPO]]="Temporales",_xlfn.XLOOKUP(Tabla20[[#This Row],[NOMBRE Y APELLIDO]],TBLFECHAS[NOMBRE Y APELLIDO],TBLFECHAS[HASTA]),"")</f>
        <v/>
      </c>
      <c r="M1127" s="58">
        <v>10000</v>
      </c>
      <c r="N1127" s="61">
        <v>0</v>
      </c>
      <c r="O1127" s="59">
        <v>0</v>
      </c>
      <c r="P1127" s="59">
        <v>0</v>
      </c>
      <c r="Q1127" s="59">
        <f>Tabla20[[#This Row],[sbruto]]-SUM(Tabla20[[#This Row],[ISR]:[AFP]])-Tabla20[[#This Row],[sneto]]</f>
        <v>0</v>
      </c>
      <c r="R1127" s="59">
        <v>10000</v>
      </c>
      <c r="S1127" s="49" t="str">
        <f>_xlfn.XLOOKUP(Tabla20[[#This Row],[cedula]],TMODELO[Numero Documento],TMODELO[gen])</f>
        <v>M</v>
      </c>
      <c r="T1127" s="49" t="str">
        <f>_xlfn.XLOOKUP(Tabla20[[#This Row],[cedula]],TMODELO[Numero Documento],TMODELO[Lugar Funciones Codigo])</f>
        <v>01.83</v>
      </c>
    </row>
    <row r="1128" spans="1:20" hidden="1">
      <c r="A1128" s="57" t="s">
        <v>3114</v>
      </c>
      <c r="B1128" s="57" t="s">
        <v>3152</v>
      </c>
      <c r="C1128" s="57" t="s">
        <v>3155</v>
      </c>
      <c r="D1128" s="57" t="s">
        <v>3053</v>
      </c>
      <c r="E1128" s="57" t="str">
        <f>_xlfn.XLOOKUP(Tabla20[[#This Row],[cedula]],TMODELO[Numero Documento],TMODELO[Empleado])</f>
        <v>MARIO MIESES</v>
      </c>
      <c r="F1128" s="57" t="s">
        <v>1069</v>
      </c>
      <c r="G1128" s="57" t="str">
        <f>_xlfn.XLOOKUP(Tabla20[[#This Row],[cedula]],TMODELO[Numero Documento],TMODELO[Lugar Funciones])</f>
        <v>MINISTERIO DE CULTURA</v>
      </c>
      <c r="H1128" s="57" t="str">
        <f>_xlfn.XLOOKUP(Tabla20[[#This Row],[cedula]],TCARRERA[CEDULA],TCARRERA[CATEGORIA DEL SERVIDOR],"")</f>
        <v/>
      </c>
      <c r="I1128" s="65" t="e">
        <f>_xlfn.XLOOKUP(Tabla20[[#This Row],[NOMBRE Y APELLIDO]],#REF!,#REF!,_xlfn.XLOOKUP(Tabla20[[#This Row],[CARGO]],Tabla10[CARGO],Tabla10[CATEGORIA],""))</f>
        <v>#REF!</v>
      </c>
      <c r="J1128" s="41" t="e">
        <f>IF(Tabla20[[#This Row],[CARRERA]]&lt;&gt;"",Tabla20[[#This Row],[CARRERA]],IF(Tabla20[[#This Row],[Columna1]]&lt;&gt;"",Tabla20[[#This Row],[Columna1]],""))</f>
        <v>#REF!</v>
      </c>
      <c r="K1128" s="55" t="str">
        <f>IF(Tabla20[[#This Row],[TIPO]]="Temporales",_xlfn.XLOOKUP(Tabla20[[#This Row],[NOMBRE Y APELLIDO]],TBLFECHAS[NOMBRE Y APELLIDO],TBLFECHAS[DESDE]),"")</f>
        <v/>
      </c>
      <c r="L1128" s="55" t="str">
        <f>IF(Tabla20[[#This Row],[TIPO]]="Temporales",_xlfn.XLOOKUP(Tabla20[[#This Row],[NOMBRE Y APELLIDO]],TBLFECHAS[NOMBRE Y APELLIDO],TBLFECHAS[HASTA]),"")</f>
        <v/>
      </c>
      <c r="M1128" s="58">
        <v>10000</v>
      </c>
      <c r="N1128" s="63">
        <v>0</v>
      </c>
      <c r="O1128" s="59">
        <v>0</v>
      </c>
      <c r="P1128" s="59">
        <v>0</v>
      </c>
      <c r="Q1128" s="59">
        <f>Tabla20[[#This Row],[sbruto]]-SUM(Tabla20[[#This Row],[ISR]:[AFP]])-Tabla20[[#This Row],[sneto]]</f>
        <v>0</v>
      </c>
      <c r="R1128" s="59">
        <v>10000</v>
      </c>
      <c r="S1128" s="45" t="str">
        <f>_xlfn.XLOOKUP(Tabla20[[#This Row],[cedula]],TMODELO[Numero Documento],TMODELO[gen])</f>
        <v>M</v>
      </c>
      <c r="T1128" s="49" t="str">
        <f>_xlfn.XLOOKUP(Tabla20[[#This Row],[cedula]],TMODELO[Numero Documento],TMODELO[Lugar Funciones Codigo])</f>
        <v>01.83</v>
      </c>
    </row>
    <row r="1129" spans="1:20" hidden="1">
      <c r="A1129" s="57" t="s">
        <v>3114</v>
      </c>
      <c r="B1129" s="57" t="s">
        <v>3152</v>
      </c>
      <c r="C1129" s="57" t="s">
        <v>3155</v>
      </c>
      <c r="D1129" s="57" t="s">
        <v>3022</v>
      </c>
      <c r="E1129" s="57" t="str">
        <f>_xlfn.XLOOKUP(Tabla20[[#This Row],[cedula]],TMODELO[Numero Documento],TMODELO[Empleado])</f>
        <v>JOSE LUIS DELGADO VELOZ</v>
      </c>
      <c r="F1129" s="57" t="s">
        <v>1069</v>
      </c>
      <c r="G1129" s="57" t="str">
        <f>_xlfn.XLOOKUP(Tabla20[[#This Row],[cedula]],TMODELO[Numero Documento],TMODELO[Lugar Funciones])</f>
        <v>MINISTERIO DE CULTURA</v>
      </c>
      <c r="H1129" s="57" t="str">
        <f>_xlfn.XLOOKUP(Tabla20[[#This Row],[cedula]],TCARRERA[CEDULA],TCARRERA[CATEGORIA DEL SERVIDOR],"")</f>
        <v/>
      </c>
      <c r="I1129" s="65" t="e">
        <f>_xlfn.XLOOKUP(Tabla20[[#This Row],[NOMBRE Y APELLIDO]],#REF!,#REF!,_xlfn.XLOOKUP(Tabla20[[#This Row],[CARGO]],Tabla10[CARGO],Tabla10[CATEGORIA],""))</f>
        <v>#REF!</v>
      </c>
      <c r="J1129" s="41" t="e">
        <f>IF(Tabla20[[#This Row],[CARRERA]]&lt;&gt;"",Tabla20[[#This Row],[CARRERA]],IF(Tabla20[[#This Row],[Columna1]]&lt;&gt;"",Tabla20[[#This Row],[Columna1]],""))</f>
        <v>#REF!</v>
      </c>
      <c r="K1129" s="55" t="str">
        <f>IF(Tabla20[[#This Row],[TIPO]]="Temporales",_xlfn.XLOOKUP(Tabla20[[#This Row],[NOMBRE Y APELLIDO]],TBLFECHAS[NOMBRE Y APELLIDO],TBLFECHAS[DESDE]),"")</f>
        <v/>
      </c>
      <c r="L1129" s="55" t="str">
        <f>IF(Tabla20[[#This Row],[TIPO]]="Temporales",_xlfn.XLOOKUP(Tabla20[[#This Row],[NOMBRE Y APELLIDO]],TBLFECHAS[NOMBRE Y APELLIDO],TBLFECHAS[HASTA]),"")</f>
        <v/>
      </c>
      <c r="M1129" s="58">
        <v>10000</v>
      </c>
      <c r="N1129" s="61">
        <v>0</v>
      </c>
      <c r="O1129" s="59">
        <v>0</v>
      </c>
      <c r="P1129" s="59">
        <v>0</v>
      </c>
      <c r="Q1129" s="59">
        <f>Tabla20[[#This Row],[sbruto]]-SUM(Tabla20[[#This Row],[ISR]:[AFP]])-Tabla20[[#This Row],[sneto]]</f>
        <v>0</v>
      </c>
      <c r="R1129" s="59">
        <v>10000</v>
      </c>
      <c r="S1129" s="45" t="str">
        <f>_xlfn.XLOOKUP(Tabla20[[#This Row],[cedula]],TMODELO[Numero Documento],TMODELO[gen])</f>
        <v>M</v>
      </c>
      <c r="T1129" s="49" t="str">
        <f>_xlfn.XLOOKUP(Tabla20[[#This Row],[cedula]],TMODELO[Numero Documento],TMODELO[Lugar Funciones Codigo])</f>
        <v>01.83</v>
      </c>
    </row>
    <row r="1130" spans="1:20" hidden="1">
      <c r="A1130" s="57" t="s">
        <v>3114</v>
      </c>
      <c r="B1130" s="57" t="s">
        <v>3152</v>
      </c>
      <c r="C1130" s="57" t="s">
        <v>3155</v>
      </c>
      <c r="D1130" s="57" t="s">
        <v>2988</v>
      </c>
      <c r="E1130" s="57" t="str">
        <f>_xlfn.XLOOKUP(Tabla20[[#This Row],[cedula]],TMODELO[Numero Documento],TMODELO[Empleado])</f>
        <v>DIONELIN ALCANTARA SOLER</v>
      </c>
      <c r="F1130" s="57" t="s">
        <v>1069</v>
      </c>
      <c r="G1130" s="57" t="str">
        <f>_xlfn.XLOOKUP(Tabla20[[#This Row],[cedula]],TMODELO[Numero Documento],TMODELO[Lugar Funciones])</f>
        <v>MINISTERIO DE CULTURA</v>
      </c>
      <c r="H1130" s="57" t="str">
        <f>_xlfn.XLOOKUP(Tabla20[[#This Row],[cedula]],TCARRERA[CEDULA],TCARRERA[CATEGORIA DEL SERVIDOR],"")</f>
        <v/>
      </c>
      <c r="I1130" s="65" t="e">
        <f>_xlfn.XLOOKUP(Tabla20[[#This Row],[NOMBRE Y APELLIDO]],#REF!,#REF!,_xlfn.XLOOKUP(Tabla20[[#This Row],[CARGO]],Tabla10[CARGO],Tabla10[CATEGORIA],""))</f>
        <v>#REF!</v>
      </c>
      <c r="J1130" s="41" t="e">
        <f>IF(Tabla20[[#This Row],[CARRERA]]&lt;&gt;"",Tabla20[[#This Row],[CARRERA]],IF(Tabla20[[#This Row],[Columna1]]&lt;&gt;"",Tabla20[[#This Row],[Columna1]],""))</f>
        <v>#REF!</v>
      </c>
      <c r="K1130" s="55" t="str">
        <f>IF(Tabla20[[#This Row],[TIPO]]="Temporales",_xlfn.XLOOKUP(Tabla20[[#This Row],[NOMBRE Y APELLIDO]],TBLFECHAS[NOMBRE Y APELLIDO],TBLFECHAS[DESDE]),"")</f>
        <v/>
      </c>
      <c r="L1130" s="55" t="str">
        <f>IF(Tabla20[[#This Row],[TIPO]]="Temporales",_xlfn.XLOOKUP(Tabla20[[#This Row],[NOMBRE Y APELLIDO]],TBLFECHAS[NOMBRE Y APELLIDO],TBLFECHAS[HASTA]),"")</f>
        <v/>
      </c>
      <c r="M1130" s="58">
        <v>10000</v>
      </c>
      <c r="N1130" s="59">
        <v>0</v>
      </c>
      <c r="O1130" s="59">
        <v>0</v>
      </c>
      <c r="P1130" s="59">
        <v>0</v>
      </c>
      <c r="Q1130" s="59">
        <f>Tabla20[[#This Row],[sbruto]]-SUM(Tabla20[[#This Row],[ISR]:[AFP]])-Tabla20[[#This Row],[sneto]]</f>
        <v>0</v>
      </c>
      <c r="R1130" s="59">
        <v>10000</v>
      </c>
      <c r="S1130" s="45" t="str">
        <f>_xlfn.XLOOKUP(Tabla20[[#This Row],[cedula]],TMODELO[Numero Documento],TMODELO[gen])</f>
        <v>M</v>
      </c>
      <c r="T1130" s="49" t="str">
        <f>_xlfn.XLOOKUP(Tabla20[[#This Row],[cedula]],TMODELO[Numero Documento],TMODELO[Lugar Funciones Codigo])</f>
        <v>01.83</v>
      </c>
    </row>
    <row r="1131" spans="1:20" hidden="1">
      <c r="A1131" s="57" t="s">
        <v>3114</v>
      </c>
      <c r="B1131" s="57" t="s">
        <v>3152</v>
      </c>
      <c r="C1131" s="57" t="s">
        <v>3155</v>
      </c>
      <c r="D1131" s="57" t="s">
        <v>3199</v>
      </c>
      <c r="E1131" s="57" t="str">
        <f>_xlfn.XLOOKUP(Tabla20[[#This Row],[cedula]],TMODELO[Numero Documento],TMODELO[Empleado])</f>
        <v>WANDER BAEZ FERMIN</v>
      </c>
      <c r="F1131" s="57" t="s">
        <v>1069</v>
      </c>
      <c r="G1131" s="57" t="str">
        <f>_xlfn.XLOOKUP(Tabla20[[#This Row],[cedula]],TMODELO[Numero Documento],TMODELO[Lugar Funciones])</f>
        <v>MINISTERIO DE CULTURA</v>
      </c>
      <c r="H1131" s="57" t="str">
        <f>_xlfn.XLOOKUP(Tabla20[[#This Row],[cedula]],TCARRERA[CEDULA],TCARRERA[CATEGORIA DEL SERVIDOR],"")</f>
        <v/>
      </c>
      <c r="I1131" s="65" t="e">
        <f>_xlfn.XLOOKUP(Tabla20[[#This Row],[NOMBRE Y APELLIDO]],#REF!,#REF!,_xlfn.XLOOKUP(Tabla20[[#This Row],[CARGO]],Tabla10[CARGO],Tabla10[CATEGORIA],""))</f>
        <v>#REF!</v>
      </c>
      <c r="J1131" s="41" t="e">
        <f>IF(Tabla20[[#This Row],[CARRERA]]&lt;&gt;"",Tabla20[[#This Row],[CARRERA]],IF(Tabla20[[#This Row],[Columna1]]&lt;&gt;"",Tabla20[[#This Row],[Columna1]],""))</f>
        <v>#REF!</v>
      </c>
      <c r="K1131" s="55" t="str">
        <f>IF(Tabla20[[#This Row],[TIPO]]="Temporales",_xlfn.XLOOKUP(Tabla20[[#This Row],[NOMBRE Y APELLIDO]],TBLFECHAS[NOMBRE Y APELLIDO],TBLFECHAS[DESDE]),"")</f>
        <v/>
      </c>
      <c r="L1131" s="55" t="str">
        <f>IF(Tabla20[[#This Row],[TIPO]]="Temporales",_xlfn.XLOOKUP(Tabla20[[#This Row],[NOMBRE Y APELLIDO]],TBLFECHAS[NOMBRE Y APELLIDO],TBLFECHAS[HASTA]),"")</f>
        <v/>
      </c>
      <c r="M1131" s="58">
        <v>10000</v>
      </c>
      <c r="N1131" s="63">
        <v>0</v>
      </c>
      <c r="O1131" s="59">
        <v>0</v>
      </c>
      <c r="P1131" s="59">
        <v>0</v>
      </c>
      <c r="Q1131" s="59">
        <f>Tabla20[[#This Row],[sbruto]]-SUM(Tabla20[[#This Row],[ISR]:[AFP]])-Tabla20[[#This Row],[sneto]]</f>
        <v>0</v>
      </c>
      <c r="R1131" s="59">
        <v>10000</v>
      </c>
      <c r="S1131" s="45" t="str">
        <f>_xlfn.XLOOKUP(Tabla20[[#This Row],[cedula]],TMODELO[Numero Documento],TMODELO[gen])</f>
        <v>F</v>
      </c>
      <c r="T1131" s="49" t="str">
        <f>_xlfn.XLOOKUP(Tabla20[[#This Row],[cedula]],TMODELO[Numero Documento],TMODELO[Lugar Funciones Codigo])</f>
        <v>01.83</v>
      </c>
    </row>
    <row r="1132" spans="1:20" hidden="1">
      <c r="A1132" s="57" t="s">
        <v>3114</v>
      </c>
      <c r="B1132" s="57" t="s">
        <v>3152</v>
      </c>
      <c r="C1132" s="57" t="s">
        <v>3155</v>
      </c>
      <c r="D1132" s="57" t="s">
        <v>3021</v>
      </c>
      <c r="E1132" s="57" t="str">
        <f>_xlfn.XLOOKUP(Tabla20[[#This Row],[cedula]],TMODELO[Numero Documento],TMODELO[Empleado])</f>
        <v>JOSE JUNIOR ROSARIO TAVERAS</v>
      </c>
      <c r="F1132" s="57" t="s">
        <v>1069</v>
      </c>
      <c r="G1132" s="57" t="str">
        <f>_xlfn.XLOOKUP(Tabla20[[#This Row],[cedula]],TMODELO[Numero Documento],TMODELO[Lugar Funciones])</f>
        <v>MINISTERIO DE CULTURA</v>
      </c>
      <c r="H1132" s="57" t="str">
        <f>_xlfn.XLOOKUP(Tabla20[[#This Row],[cedula]],TCARRERA[CEDULA],TCARRERA[CATEGORIA DEL SERVIDOR],"")</f>
        <v/>
      </c>
      <c r="I1132" s="65" t="e">
        <f>_xlfn.XLOOKUP(Tabla20[[#This Row],[NOMBRE Y APELLIDO]],#REF!,#REF!,_xlfn.XLOOKUP(Tabla20[[#This Row],[CARGO]],Tabla10[CARGO],Tabla10[CATEGORIA],""))</f>
        <v>#REF!</v>
      </c>
      <c r="J1132" s="41" t="e">
        <f>IF(Tabla20[[#This Row],[CARRERA]]&lt;&gt;"",Tabla20[[#This Row],[CARRERA]],IF(Tabla20[[#This Row],[Columna1]]&lt;&gt;"",Tabla20[[#This Row],[Columna1]],""))</f>
        <v>#REF!</v>
      </c>
      <c r="K1132" s="55" t="str">
        <f>IF(Tabla20[[#This Row],[TIPO]]="Temporales",_xlfn.XLOOKUP(Tabla20[[#This Row],[NOMBRE Y APELLIDO]],TBLFECHAS[NOMBRE Y APELLIDO],TBLFECHAS[DESDE]),"")</f>
        <v/>
      </c>
      <c r="L1132" s="55" t="str">
        <f>IF(Tabla20[[#This Row],[TIPO]]="Temporales",_xlfn.XLOOKUP(Tabla20[[#This Row],[NOMBRE Y APELLIDO]],TBLFECHAS[NOMBRE Y APELLIDO],TBLFECHAS[HASTA]),"")</f>
        <v/>
      </c>
      <c r="M1132" s="58">
        <v>10000</v>
      </c>
      <c r="N1132" s="61">
        <v>0</v>
      </c>
      <c r="O1132" s="59">
        <v>0</v>
      </c>
      <c r="P1132" s="59">
        <v>0</v>
      </c>
      <c r="Q1132" s="59">
        <f>Tabla20[[#This Row],[sbruto]]-SUM(Tabla20[[#This Row],[ISR]:[AFP]])-Tabla20[[#This Row],[sneto]]</f>
        <v>0</v>
      </c>
      <c r="R1132" s="59">
        <v>10000</v>
      </c>
      <c r="S1132" s="45" t="str">
        <f>_xlfn.XLOOKUP(Tabla20[[#This Row],[cedula]],TMODELO[Numero Documento],TMODELO[gen])</f>
        <v>M</v>
      </c>
      <c r="T1132" s="49" t="str">
        <f>_xlfn.XLOOKUP(Tabla20[[#This Row],[cedula]],TMODELO[Numero Documento],TMODELO[Lugar Funciones Codigo])</f>
        <v>01.83</v>
      </c>
    </row>
    <row r="1133" spans="1:20" hidden="1">
      <c r="A1133" s="57" t="s">
        <v>3114</v>
      </c>
      <c r="B1133" s="57" t="s">
        <v>3152</v>
      </c>
      <c r="C1133" s="57" t="s">
        <v>3155</v>
      </c>
      <c r="D1133" s="57" t="s">
        <v>3064</v>
      </c>
      <c r="E1133" s="57" t="str">
        <f>_xlfn.XLOOKUP(Tabla20[[#This Row],[cedula]],TMODELO[Numero Documento],TMODELO[Empleado])</f>
        <v>NELVIN TEJADA TEJERA</v>
      </c>
      <c r="F1133" s="57" t="s">
        <v>1069</v>
      </c>
      <c r="G1133" s="57" t="str">
        <f>_xlfn.XLOOKUP(Tabla20[[#This Row],[cedula]],TMODELO[Numero Documento],TMODELO[Lugar Funciones])</f>
        <v>MINISTERIO DE CULTURA</v>
      </c>
      <c r="H1133" s="57" t="str">
        <f>_xlfn.XLOOKUP(Tabla20[[#This Row],[cedula]],TCARRERA[CEDULA],TCARRERA[CATEGORIA DEL SERVIDOR],"")</f>
        <v/>
      </c>
      <c r="I1133" s="65" t="e">
        <f>_xlfn.XLOOKUP(Tabla20[[#This Row],[NOMBRE Y APELLIDO]],#REF!,#REF!,_xlfn.XLOOKUP(Tabla20[[#This Row],[CARGO]],Tabla10[CARGO],Tabla10[CATEGORIA],""))</f>
        <v>#REF!</v>
      </c>
      <c r="J1133" s="41" t="e">
        <f>IF(Tabla20[[#This Row],[CARRERA]]&lt;&gt;"",Tabla20[[#This Row],[CARRERA]],IF(Tabla20[[#This Row],[Columna1]]&lt;&gt;"",Tabla20[[#This Row],[Columna1]],""))</f>
        <v>#REF!</v>
      </c>
      <c r="K1133" s="55" t="str">
        <f>IF(Tabla20[[#This Row],[TIPO]]="Temporales",_xlfn.XLOOKUP(Tabla20[[#This Row],[NOMBRE Y APELLIDO]],TBLFECHAS[NOMBRE Y APELLIDO],TBLFECHAS[DESDE]),"")</f>
        <v/>
      </c>
      <c r="L1133" s="55" t="str">
        <f>IF(Tabla20[[#This Row],[TIPO]]="Temporales",_xlfn.XLOOKUP(Tabla20[[#This Row],[NOMBRE Y APELLIDO]],TBLFECHAS[NOMBRE Y APELLIDO],TBLFECHAS[HASTA]),"")</f>
        <v/>
      </c>
      <c r="M1133" s="58">
        <v>10000</v>
      </c>
      <c r="N1133" s="61">
        <v>0</v>
      </c>
      <c r="O1133" s="59">
        <v>0</v>
      </c>
      <c r="P1133" s="59">
        <v>0</v>
      </c>
      <c r="Q1133" s="59">
        <f>Tabla20[[#This Row],[sbruto]]-SUM(Tabla20[[#This Row],[ISR]:[AFP]])-Tabla20[[#This Row],[sneto]]</f>
        <v>0</v>
      </c>
      <c r="R1133" s="59">
        <v>10000</v>
      </c>
      <c r="S1133" s="45" t="str">
        <f>_xlfn.XLOOKUP(Tabla20[[#This Row],[cedula]],TMODELO[Numero Documento],TMODELO[gen])</f>
        <v>M</v>
      </c>
      <c r="T1133" s="49" t="str">
        <f>_xlfn.XLOOKUP(Tabla20[[#This Row],[cedula]],TMODELO[Numero Documento],TMODELO[Lugar Funciones Codigo])</f>
        <v>01.83</v>
      </c>
    </row>
    <row r="1134" spans="1:20" hidden="1">
      <c r="A1134" s="57" t="s">
        <v>3114</v>
      </c>
      <c r="B1134" s="57" t="s">
        <v>3152</v>
      </c>
      <c r="C1134" s="57" t="s">
        <v>3155</v>
      </c>
      <c r="D1134" s="57" t="s">
        <v>3003</v>
      </c>
      <c r="E1134" s="57" t="str">
        <f>_xlfn.XLOOKUP(Tabla20[[#This Row],[cedula]],TMODELO[Numero Documento],TMODELO[Empleado])</f>
        <v>GERINSON ALEJANDRO RODRIGUEZ ALMONTE</v>
      </c>
      <c r="F1134" s="57" t="s">
        <v>1069</v>
      </c>
      <c r="G1134" s="57" t="str">
        <f>_xlfn.XLOOKUP(Tabla20[[#This Row],[cedula]],TMODELO[Numero Documento],TMODELO[Lugar Funciones])</f>
        <v>MINISTERIO DE CULTURA</v>
      </c>
      <c r="H1134" s="57" t="str">
        <f>_xlfn.XLOOKUP(Tabla20[[#This Row],[cedula]],TCARRERA[CEDULA],TCARRERA[CATEGORIA DEL SERVIDOR],"")</f>
        <v/>
      </c>
      <c r="I1134" s="65" t="e">
        <f>_xlfn.XLOOKUP(Tabla20[[#This Row],[NOMBRE Y APELLIDO]],#REF!,#REF!,_xlfn.XLOOKUP(Tabla20[[#This Row],[CARGO]],Tabla10[CARGO],Tabla10[CATEGORIA],""))</f>
        <v>#REF!</v>
      </c>
      <c r="J1134" s="50" t="e">
        <f>IF(Tabla20[[#This Row],[CARRERA]]&lt;&gt;"",Tabla20[[#This Row],[CARRERA]],IF(Tabla20[[#This Row],[Columna1]]&lt;&gt;"",Tabla20[[#This Row],[Columna1]],""))</f>
        <v>#REF!</v>
      </c>
      <c r="K1134" s="54" t="str">
        <f>IF(Tabla20[[#This Row],[TIPO]]="Temporales",_xlfn.XLOOKUP(Tabla20[[#This Row],[NOMBRE Y APELLIDO]],TBLFECHAS[NOMBRE Y APELLIDO],TBLFECHAS[DESDE]),"")</f>
        <v/>
      </c>
      <c r="L1134" s="54" t="str">
        <f>IF(Tabla20[[#This Row],[TIPO]]="Temporales",_xlfn.XLOOKUP(Tabla20[[#This Row],[NOMBRE Y APELLIDO]],TBLFECHAS[NOMBRE Y APELLIDO],TBLFECHAS[HASTA]),"")</f>
        <v/>
      </c>
      <c r="M1134" s="58">
        <v>10000</v>
      </c>
      <c r="N1134" s="61">
        <v>0</v>
      </c>
      <c r="O1134" s="59">
        <v>0</v>
      </c>
      <c r="P1134" s="59">
        <v>0</v>
      </c>
      <c r="Q1134" s="59">
        <f>Tabla20[[#This Row],[sbruto]]-SUM(Tabla20[[#This Row],[ISR]:[AFP]])-Tabla20[[#This Row],[sneto]]</f>
        <v>0</v>
      </c>
      <c r="R1134" s="59">
        <v>10000</v>
      </c>
      <c r="S1134" s="45" t="str">
        <f>_xlfn.XLOOKUP(Tabla20[[#This Row],[cedula]],TMODELO[Numero Documento],TMODELO[gen])</f>
        <v>M</v>
      </c>
      <c r="T1134" s="49" t="str">
        <f>_xlfn.XLOOKUP(Tabla20[[#This Row],[cedula]],TMODELO[Numero Documento],TMODELO[Lugar Funciones Codigo])</f>
        <v>01.83</v>
      </c>
    </row>
    <row r="1135" spans="1:20" hidden="1">
      <c r="A1135" s="57" t="s">
        <v>3114</v>
      </c>
      <c r="B1135" s="57" t="s">
        <v>3152</v>
      </c>
      <c r="C1135" s="57" t="s">
        <v>3155</v>
      </c>
      <c r="D1135" s="57" t="s">
        <v>3042</v>
      </c>
      <c r="E1135" s="57" t="str">
        <f>_xlfn.XLOOKUP(Tabla20[[#This Row],[cedula]],TMODELO[Numero Documento],TMODELO[Empleado])</f>
        <v>LENIN LEONARDO DE LEON HERNANDEZ</v>
      </c>
      <c r="F1135" s="57" t="s">
        <v>1069</v>
      </c>
      <c r="G1135" s="57" t="str">
        <f>_xlfn.XLOOKUP(Tabla20[[#This Row],[cedula]],TMODELO[Numero Documento],TMODELO[Lugar Funciones])</f>
        <v>MINISTERIO DE CULTURA</v>
      </c>
      <c r="H1135" s="57" t="str">
        <f>_xlfn.XLOOKUP(Tabla20[[#This Row],[cedula]],TCARRERA[CEDULA],TCARRERA[CATEGORIA DEL SERVIDOR],"")</f>
        <v/>
      </c>
      <c r="I1135" s="65" t="e">
        <f>_xlfn.XLOOKUP(Tabla20[[#This Row],[NOMBRE Y APELLIDO]],#REF!,#REF!,_xlfn.XLOOKUP(Tabla20[[#This Row],[CARGO]],Tabla10[CARGO],Tabla10[CATEGORIA],""))</f>
        <v>#REF!</v>
      </c>
      <c r="J1135" s="50" t="e">
        <f>IF(Tabla20[[#This Row],[CARRERA]]&lt;&gt;"",Tabla20[[#This Row],[CARRERA]],IF(Tabla20[[#This Row],[Columna1]]&lt;&gt;"",Tabla20[[#This Row],[Columna1]],""))</f>
        <v>#REF!</v>
      </c>
      <c r="K1135" s="54" t="str">
        <f>IF(Tabla20[[#This Row],[TIPO]]="Temporales",_xlfn.XLOOKUP(Tabla20[[#This Row],[NOMBRE Y APELLIDO]],TBLFECHAS[NOMBRE Y APELLIDO],TBLFECHAS[DESDE]),"")</f>
        <v/>
      </c>
      <c r="L1135" s="54" t="str">
        <f>IF(Tabla20[[#This Row],[TIPO]]="Temporales",_xlfn.XLOOKUP(Tabla20[[#This Row],[NOMBRE Y APELLIDO]],TBLFECHAS[NOMBRE Y APELLIDO],TBLFECHAS[HASTA]),"")</f>
        <v/>
      </c>
      <c r="M1135" s="58">
        <v>10000</v>
      </c>
      <c r="N1135" s="59">
        <v>0</v>
      </c>
      <c r="O1135" s="59">
        <v>0</v>
      </c>
      <c r="P1135" s="59">
        <v>0</v>
      </c>
      <c r="Q1135" s="59">
        <f>Tabla20[[#This Row],[sbruto]]-SUM(Tabla20[[#This Row],[ISR]:[AFP]])-Tabla20[[#This Row],[sneto]]</f>
        <v>0</v>
      </c>
      <c r="R1135" s="59">
        <v>10000</v>
      </c>
      <c r="S1135" s="48" t="str">
        <f>_xlfn.XLOOKUP(Tabla20[[#This Row],[cedula]],TMODELO[Numero Documento],TMODELO[gen])</f>
        <v>M</v>
      </c>
      <c r="T1135" s="49" t="str">
        <f>_xlfn.XLOOKUP(Tabla20[[#This Row],[cedula]],TMODELO[Numero Documento],TMODELO[Lugar Funciones Codigo])</f>
        <v>01.83</v>
      </c>
    </row>
    <row r="1136" spans="1:20" hidden="1">
      <c r="A1136" s="57" t="s">
        <v>3114</v>
      </c>
      <c r="B1136" s="57" t="s">
        <v>3152</v>
      </c>
      <c r="C1136" s="57" t="s">
        <v>3155</v>
      </c>
      <c r="D1136" s="57" t="s">
        <v>2974</v>
      </c>
      <c r="E1136" s="57" t="str">
        <f>_xlfn.XLOOKUP(Tabla20[[#This Row],[cedula]],TMODELO[Numero Documento],TMODELO[Empleado])</f>
        <v>ARQUIMEDES OZUNA BELLO</v>
      </c>
      <c r="F1136" s="57" t="s">
        <v>1069</v>
      </c>
      <c r="G1136" s="57" t="str">
        <f>_xlfn.XLOOKUP(Tabla20[[#This Row],[cedula]],TMODELO[Numero Documento],TMODELO[Lugar Funciones])</f>
        <v>MINISTERIO DE CULTURA</v>
      </c>
      <c r="H1136" s="57" t="str">
        <f>_xlfn.XLOOKUP(Tabla20[[#This Row],[cedula]],TCARRERA[CEDULA],TCARRERA[CATEGORIA DEL SERVIDOR],"")</f>
        <v/>
      </c>
      <c r="I1136" s="65" t="e">
        <f>_xlfn.XLOOKUP(Tabla20[[#This Row],[NOMBRE Y APELLIDO]],#REF!,#REF!,_xlfn.XLOOKUP(Tabla20[[#This Row],[CARGO]],Tabla10[CARGO],Tabla10[CATEGORIA],""))</f>
        <v>#REF!</v>
      </c>
      <c r="J1136" s="50" t="e">
        <f>IF(Tabla20[[#This Row],[CARRERA]]&lt;&gt;"",Tabla20[[#This Row],[CARRERA]],IF(Tabla20[[#This Row],[Columna1]]&lt;&gt;"",Tabla20[[#This Row],[Columna1]],""))</f>
        <v>#REF!</v>
      </c>
      <c r="K1136" s="54" t="str">
        <f>IF(Tabla20[[#This Row],[TIPO]]="Temporales",_xlfn.XLOOKUP(Tabla20[[#This Row],[NOMBRE Y APELLIDO]],TBLFECHAS[NOMBRE Y APELLIDO],TBLFECHAS[DESDE]),"")</f>
        <v/>
      </c>
      <c r="L1136" s="54" t="str">
        <f>IF(Tabla20[[#This Row],[TIPO]]="Temporales",_xlfn.XLOOKUP(Tabla20[[#This Row],[NOMBRE Y APELLIDO]],TBLFECHAS[NOMBRE Y APELLIDO],TBLFECHAS[HASTA]),"")</f>
        <v/>
      </c>
      <c r="M1136" s="58">
        <v>10000</v>
      </c>
      <c r="N1136" s="60">
        <v>0</v>
      </c>
      <c r="O1136" s="59">
        <v>0</v>
      </c>
      <c r="P1136" s="59">
        <v>0</v>
      </c>
      <c r="Q1136" s="59">
        <f>Tabla20[[#This Row],[sbruto]]-SUM(Tabla20[[#This Row],[ISR]:[AFP]])-Tabla20[[#This Row],[sneto]]</f>
        <v>0</v>
      </c>
      <c r="R1136" s="59">
        <v>10000</v>
      </c>
      <c r="S1136" s="48" t="str">
        <f>_xlfn.XLOOKUP(Tabla20[[#This Row],[cedula]],TMODELO[Numero Documento],TMODELO[gen])</f>
        <v>M</v>
      </c>
      <c r="T1136" s="49" t="str">
        <f>_xlfn.XLOOKUP(Tabla20[[#This Row],[cedula]],TMODELO[Numero Documento],TMODELO[Lugar Funciones Codigo])</f>
        <v>01.83</v>
      </c>
    </row>
    <row r="1137" spans="1:20" hidden="1">
      <c r="A1137" s="57" t="s">
        <v>3114</v>
      </c>
      <c r="B1137" s="57" t="s">
        <v>3152</v>
      </c>
      <c r="C1137" s="57" t="s">
        <v>3155</v>
      </c>
      <c r="D1137" s="57" t="s">
        <v>3191</v>
      </c>
      <c r="E1137" s="57" t="str">
        <f>_xlfn.XLOOKUP(Tabla20[[#This Row],[cedula]],TMODELO[Numero Documento],TMODELO[Empleado])</f>
        <v>EDISON JAVIER CABRERA HERNANDEZ</v>
      </c>
      <c r="F1137" s="57" t="s">
        <v>1069</v>
      </c>
      <c r="G1137" s="57" t="str">
        <f>_xlfn.XLOOKUP(Tabla20[[#This Row],[cedula]],TMODELO[Numero Documento],TMODELO[Lugar Funciones])</f>
        <v>MINISTERIO DE CULTURA</v>
      </c>
      <c r="H1137" s="57" t="str">
        <f>_xlfn.XLOOKUP(Tabla20[[#This Row],[cedula]],TCARRERA[CEDULA],TCARRERA[CATEGORIA DEL SERVIDOR],"")</f>
        <v/>
      </c>
      <c r="I1137" s="65" t="e">
        <f>_xlfn.XLOOKUP(Tabla20[[#This Row],[NOMBRE Y APELLIDO]],#REF!,#REF!,_xlfn.XLOOKUP(Tabla20[[#This Row],[CARGO]],Tabla10[CARGO],Tabla10[CATEGORIA],""))</f>
        <v>#REF!</v>
      </c>
      <c r="J1137" s="41" t="e">
        <f>IF(Tabla20[[#This Row],[CARRERA]]&lt;&gt;"",Tabla20[[#This Row],[CARRERA]],IF(Tabla20[[#This Row],[Columna1]]&lt;&gt;"",Tabla20[[#This Row],[Columna1]],""))</f>
        <v>#REF!</v>
      </c>
      <c r="K1137" s="55" t="str">
        <f>IF(Tabla20[[#This Row],[TIPO]]="Temporales",_xlfn.XLOOKUP(Tabla20[[#This Row],[NOMBRE Y APELLIDO]],TBLFECHAS[NOMBRE Y APELLIDO],TBLFECHAS[DESDE]),"")</f>
        <v/>
      </c>
      <c r="L1137" s="55" t="str">
        <f>IF(Tabla20[[#This Row],[TIPO]]="Temporales",_xlfn.XLOOKUP(Tabla20[[#This Row],[NOMBRE Y APELLIDO]],TBLFECHAS[NOMBRE Y APELLIDO],TBLFECHAS[HASTA]),"")</f>
        <v/>
      </c>
      <c r="M1137" s="58">
        <v>10000</v>
      </c>
      <c r="N1137" s="59">
        <v>0</v>
      </c>
      <c r="O1137" s="59">
        <v>0</v>
      </c>
      <c r="P1137" s="59">
        <v>0</v>
      </c>
      <c r="Q1137" s="59">
        <f>Tabla20[[#This Row],[sbruto]]-SUM(Tabla20[[#This Row],[ISR]:[AFP]])-Tabla20[[#This Row],[sneto]]</f>
        <v>0</v>
      </c>
      <c r="R1137" s="59">
        <v>10000</v>
      </c>
      <c r="S1137" s="48" t="str">
        <f>_xlfn.XLOOKUP(Tabla20[[#This Row],[cedula]],TMODELO[Numero Documento],TMODELO[gen])</f>
        <v>M</v>
      </c>
      <c r="T1137" s="49" t="str">
        <f>_xlfn.XLOOKUP(Tabla20[[#This Row],[cedula]],TMODELO[Numero Documento],TMODELO[Lugar Funciones Codigo])</f>
        <v>01.83</v>
      </c>
    </row>
    <row r="1138" spans="1:20" hidden="1">
      <c r="A1138" s="57" t="s">
        <v>3114</v>
      </c>
      <c r="B1138" s="57" t="s">
        <v>3152</v>
      </c>
      <c r="C1138" s="57" t="s">
        <v>3155</v>
      </c>
      <c r="D1138" s="57" t="s">
        <v>3076</v>
      </c>
      <c r="E1138" s="57" t="str">
        <f>_xlfn.XLOOKUP(Tabla20[[#This Row],[cedula]],TMODELO[Numero Documento],TMODELO[Empleado])</f>
        <v>RAUL ALEXANDER REYES MORENO</v>
      </c>
      <c r="F1138" s="57" t="s">
        <v>1069</v>
      </c>
      <c r="G1138" s="57" t="str">
        <f>_xlfn.XLOOKUP(Tabla20[[#This Row],[cedula]],TMODELO[Numero Documento],TMODELO[Lugar Funciones])</f>
        <v>MINISTERIO DE CULTURA</v>
      </c>
      <c r="H1138" s="57" t="str">
        <f>_xlfn.XLOOKUP(Tabla20[[#This Row],[cedula]],TCARRERA[CEDULA],TCARRERA[CATEGORIA DEL SERVIDOR],"")</f>
        <v/>
      </c>
      <c r="I1138" s="65" t="e">
        <f>_xlfn.XLOOKUP(Tabla20[[#This Row],[NOMBRE Y APELLIDO]],#REF!,#REF!,_xlfn.XLOOKUP(Tabla20[[#This Row],[CARGO]],Tabla10[CARGO],Tabla10[CATEGORIA],""))</f>
        <v>#REF!</v>
      </c>
      <c r="J1138" s="50" t="e">
        <f>IF(Tabla20[[#This Row],[CARRERA]]&lt;&gt;"",Tabla20[[#This Row],[CARRERA]],IF(Tabla20[[#This Row],[Columna1]]&lt;&gt;"",Tabla20[[#This Row],[Columna1]],""))</f>
        <v>#REF!</v>
      </c>
      <c r="K1138" s="54" t="str">
        <f>IF(Tabla20[[#This Row],[TIPO]]="Temporales",_xlfn.XLOOKUP(Tabla20[[#This Row],[NOMBRE Y APELLIDO]],TBLFECHAS[NOMBRE Y APELLIDO],TBLFECHAS[DESDE]),"")</f>
        <v/>
      </c>
      <c r="L1138" s="54" t="str">
        <f>IF(Tabla20[[#This Row],[TIPO]]="Temporales",_xlfn.XLOOKUP(Tabla20[[#This Row],[NOMBRE Y APELLIDO]],TBLFECHAS[NOMBRE Y APELLIDO],TBLFECHAS[HASTA]),"")</f>
        <v/>
      </c>
      <c r="M1138" s="58">
        <v>10000</v>
      </c>
      <c r="N1138" s="59">
        <v>0</v>
      </c>
      <c r="O1138" s="59">
        <v>0</v>
      </c>
      <c r="P1138" s="59">
        <v>0</v>
      </c>
      <c r="Q1138" s="59">
        <f>Tabla20[[#This Row],[sbruto]]-SUM(Tabla20[[#This Row],[ISR]:[AFP]])-Tabla20[[#This Row],[sneto]]</f>
        <v>0</v>
      </c>
      <c r="R1138" s="59">
        <v>10000</v>
      </c>
      <c r="S1138" s="45" t="str">
        <f>_xlfn.XLOOKUP(Tabla20[[#This Row],[cedula]],TMODELO[Numero Documento],TMODELO[gen])</f>
        <v>M</v>
      </c>
      <c r="T1138" s="49" t="str">
        <f>_xlfn.XLOOKUP(Tabla20[[#This Row],[cedula]],TMODELO[Numero Documento],TMODELO[Lugar Funciones Codigo])</f>
        <v>01.83</v>
      </c>
    </row>
    <row r="1139" spans="1:20" hidden="1">
      <c r="A1139" s="57" t="s">
        <v>3114</v>
      </c>
      <c r="B1139" s="57" t="s">
        <v>3152</v>
      </c>
      <c r="C1139" s="57" t="s">
        <v>3155</v>
      </c>
      <c r="D1139" s="57" t="s">
        <v>3046</v>
      </c>
      <c r="E1139" s="57" t="str">
        <f>_xlfn.XLOOKUP(Tabla20[[#This Row],[cedula]],TMODELO[Numero Documento],TMODELO[Empleado])</f>
        <v>LUIS ANGEL MOREL SANCHEZ</v>
      </c>
      <c r="F1139" s="57" t="s">
        <v>1069</v>
      </c>
      <c r="G1139" s="57" t="str">
        <f>_xlfn.XLOOKUP(Tabla20[[#This Row],[cedula]],TMODELO[Numero Documento],TMODELO[Lugar Funciones])</f>
        <v>MINISTERIO DE CULTURA</v>
      </c>
      <c r="H1139" s="57" t="str">
        <f>_xlfn.XLOOKUP(Tabla20[[#This Row],[cedula]],TCARRERA[CEDULA],TCARRERA[CATEGORIA DEL SERVIDOR],"")</f>
        <v/>
      </c>
      <c r="I1139" s="65" t="e">
        <f>_xlfn.XLOOKUP(Tabla20[[#This Row],[NOMBRE Y APELLIDO]],#REF!,#REF!,_xlfn.XLOOKUP(Tabla20[[#This Row],[CARGO]],Tabla10[CARGO],Tabla10[CATEGORIA],""))</f>
        <v>#REF!</v>
      </c>
      <c r="J1139" s="50" t="e">
        <f>IF(Tabla20[[#This Row],[CARRERA]]&lt;&gt;"",Tabla20[[#This Row],[CARRERA]],IF(Tabla20[[#This Row],[Columna1]]&lt;&gt;"",Tabla20[[#This Row],[Columna1]],""))</f>
        <v>#REF!</v>
      </c>
      <c r="K1139" s="54" t="str">
        <f>IF(Tabla20[[#This Row],[TIPO]]="Temporales",_xlfn.XLOOKUP(Tabla20[[#This Row],[NOMBRE Y APELLIDO]],TBLFECHAS[NOMBRE Y APELLIDO],TBLFECHAS[DESDE]),"")</f>
        <v/>
      </c>
      <c r="L1139" s="54" t="str">
        <f>IF(Tabla20[[#This Row],[TIPO]]="Temporales",_xlfn.XLOOKUP(Tabla20[[#This Row],[NOMBRE Y APELLIDO]],TBLFECHAS[NOMBRE Y APELLIDO],TBLFECHAS[HASTA]),"")</f>
        <v/>
      </c>
      <c r="M1139" s="58">
        <v>10000</v>
      </c>
      <c r="N1139" s="59">
        <v>0</v>
      </c>
      <c r="O1139" s="59">
        <v>0</v>
      </c>
      <c r="P1139" s="59">
        <v>0</v>
      </c>
      <c r="Q1139" s="59">
        <f>Tabla20[[#This Row],[sbruto]]-SUM(Tabla20[[#This Row],[ISR]:[AFP]])-Tabla20[[#This Row],[sneto]]</f>
        <v>0</v>
      </c>
      <c r="R1139" s="59">
        <v>10000</v>
      </c>
      <c r="S1139" s="49" t="str">
        <f>_xlfn.XLOOKUP(Tabla20[[#This Row],[cedula]],TMODELO[Numero Documento],TMODELO[gen])</f>
        <v>M</v>
      </c>
      <c r="T1139" s="49" t="str">
        <f>_xlfn.XLOOKUP(Tabla20[[#This Row],[cedula]],TMODELO[Numero Documento],TMODELO[Lugar Funciones Codigo])</f>
        <v>01.83</v>
      </c>
    </row>
    <row r="1140" spans="1:20" hidden="1">
      <c r="A1140" s="57" t="s">
        <v>3114</v>
      </c>
      <c r="B1140" s="57" t="s">
        <v>3152</v>
      </c>
      <c r="C1140" s="57" t="s">
        <v>3155</v>
      </c>
      <c r="D1140" s="57" t="s">
        <v>3005</v>
      </c>
      <c r="E1140" s="57" t="str">
        <f>_xlfn.XLOOKUP(Tabla20[[#This Row],[cedula]],TMODELO[Numero Documento],TMODELO[Empleado])</f>
        <v>HECTOR ANDRES BENITEZ RAMIREZ</v>
      </c>
      <c r="F1140" s="57" t="s">
        <v>1069</v>
      </c>
      <c r="G1140" s="57" t="str">
        <f>_xlfn.XLOOKUP(Tabla20[[#This Row],[cedula]],TMODELO[Numero Documento],TMODELO[Lugar Funciones])</f>
        <v>MINISTERIO DE CULTURA</v>
      </c>
      <c r="H1140" s="57" t="str">
        <f>_xlfn.XLOOKUP(Tabla20[[#This Row],[cedula]],TCARRERA[CEDULA],TCARRERA[CATEGORIA DEL SERVIDOR],"")</f>
        <v/>
      </c>
      <c r="I1140" s="65" t="e">
        <f>_xlfn.XLOOKUP(Tabla20[[#This Row],[NOMBRE Y APELLIDO]],#REF!,#REF!,_xlfn.XLOOKUP(Tabla20[[#This Row],[CARGO]],Tabla10[CARGO],Tabla10[CATEGORIA],""))</f>
        <v>#REF!</v>
      </c>
      <c r="J1140" s="50" t="e">
        <f>IF(Tabla20[[#This Row],[CARRERA]]&lt;&gt;"",Tabla20[[#This Row],[CARRERA]],IF(Tabla20[[#This Row],[Columna1]]&lt;&gt;"",Tabla20[[#This Row],[Columna1]],""))</f>
        <v>#REF!</v>
      </c>
      <c r="K1140" s="54" t="str">
        <f>IF(Tabla20[[#This Row],[TIPO]]="Temporales",_xlfn.XLOOKUP(Tabla20[[#This Row],[NOMBRE Y APELLIDO]],TBLFECHAS[NOMBRE Y APELLIDO],TBLFECHAS[DESDE]),"")</f>
        <v/>
      </c>
      <c r="L1140" s="54" t="str">
        <f>IF(Tabla20[[#This Row],[TIPO]]="Temporales",_xlfn.XLOOKUP(Tabla20[[#This Row],[NOMBRE Y APELLIDO]],TBLFECHAS[NOMBRE Y APELLIDO],TBLFECHAS[HASTA]),"")</f>
        <v/>
      </c>
      <c r="M1140" s="58">
        <v>10000</v>
      </c>
      <c r="N1140" s="59">
        <v>0</v>
      </c>
      <c r="O1140" s="59">
        <v>0</v>
      </c>
      <c r="P1140" s="59">
        <v>0</v>
      </c>
      <c r="Q1140" s="59">
        <f>Tabla20[[#This Row],[sbruto]]-SUM(Tabla20[[#This Row],[ISR]:[AFP]])-Tabla20[[#This Row],[sneto]]</f>
        <v>0</v>
      </c>
      <c r="R1140" s="59">
        <v>10000</v>
      </c>
      <c r="S1140" s="45" t="str">
        <f>_xlfn.XLOOKUP(Tabla20[[#This Row],[cedula]],TMODELO[Numero Documento],TMODELO[gen])</f>
        <v>M</v>
      </c>
      <c r="T1140" s="49" t="str">
        <f>_xlfn.XLOOKUP(Tabla20[[#This Row],[cedula]],TMODELO[Numero Documento],TMODELO[Lugar Funciones Codigo])</f>
        <v>01.83</v>
      </c>
    </row>
    <row r="1141" spans="1:20" hidden="1">
      <c r="A1141" s="57" t="s">
        <v>3114</v>
      </c>
      <c r="B1141" s="57" t="s">
        <v>3152</v>
      </c>
      <c r="C1141" s="57" t="s">
        <v>3155</v>
      </c>
      <c r="D1141" s="57" t="s">
        <v>2986</v>
      </c>
      <c r="E1141" s="57" t="str">
        <f>_xlfn.XLOOKUP(Tabla20[[#This Row],[cedula]],TMODELO[Numero Documento],TMODELO[Empleado])</f>
        <v>DERIK RHONNY DILONE GONZALEZ</v>
      </c>
      <c r="F1141" s="57" t="s">
        <v>1069</v>
      </c>
      <c r="G1141" s="57" t="str">
        <f>_xlfn.XLOOKUP(Tabla20[[#This Row],[cedula]],TMODELO[Numero Documento],TMODELO[Lugar Funciones])</f>
        <v>MINISTERIO DE CULTURA</v>
      </c>
      <c r="H1141" s="57" t="str">
        <f>_xlfn.XLOOKUP(Tabla20[[#This Row],[cedula]],TCARRERA[CEDULA],TCARRERA[CATEGORIA DEL SERVIDOR],"")</f>
        <v/>
      </c>
      <c r="I1141" s="65" t="e">
        <f>_xlfn.XLOOKUP(Tabla20[[#This Row],[NOMBRE Y APELLIDO]],#REF!,#REF!,_xlfn.XLOOKUP(Tabla20[[#This Row],[CARGO]],Tabla10[CARGO],Tabla10[CATEGORIA],""))</f>
        <v>#REF!</v>
      </c>
      <c r="J1141" s="41" t="e">
        <f>IF(Tabla20[[#This Row],[CARRERA]]&lt;&gt;"",Tabla20[[#This Row],[CARRERA]],IF(Tabla20[[#This Row],[Columna1]]&lt;&gt;"",Tabla20[[#This Row],[Columna1]],""))</f>
        <v>#REF!</v>
      </c>
      <c r="K1141" s="55" t="str">
        <f>IF(Tabla20[[#This Row],[TIPO]]="Temporales",_xlfn.XLOOKUP(Tabla20[[#This Row],[NOMBRE Y APELLIDO]],TBLFECHAS[NOMBRE Y APELLIDO],TBLFECHAS[DESDE]),"")</f>
        <v/>
      </c>
      <c r="L1141" s="55" t="str">
        <f>IF(Tabla20[[#This Row],[TIPO]]="Temporales",_xlfn.XLOOKUP(Tabla20[[#This Row],[NOMBRE Y APELLIDO]],TBLFECHAS[NOMBRE Y APELLIDO],TBLFECHAS[HASTA]),"")</f>
        <v/>
      </c>
      <c r="M1141" s="58">
        <v>10000</v>
      </c>
      <c r="N1141" s="59">
        <v>0</v>
      </c>
      <c r="O1141" s="59">
        <v>0</v>
      </c>
      <c r="P1141" s="59">
        <v>0</v>
      </c>
      <c r="Q1141" s="59">
        <f>Tabla20[[#This Row],[sbruto]]-SUM(Tabla20[[#This Row],[ISR]:[AFP]])-Tabla20[[#This Row],[sneto]]</f>
        <v>0</v>
      </c>
      <c r="R1141" s="59">
        <v>10000</v>
      </c>
      <c r="S1141" s="45" t="str">
        <f>_xlfn.XLOOKUP(Tabla20[[#This Row],[cedula]],TMODELO[Numero Documento],TMODELO[gen])</f>
        <v>M</v>
      </c>
      <c r="T1141" s="49" t="str">
        <f>_xlfn.XLOOKUP(Tabla20[[#This Row],[cedula]],TMODELO[Numero Documento],TMODELO[Lugar Funciones Codigo])</f>
        <v>01.83</v>
      </c>
    </row>
    <row r="1142" spans="1:20" hidden="1">
      <c r="A1142" s="57" t="s">
        <v>3114</v>
      </c>
      <c r="B1142" s="57" t="s">
        <v>3152</v>
      </c>
      <c r="C1142" s="57" t="s">
        <v>3155</v>
      </c>
      <c r="D1142" s="57" t="s">
        <v>3330</v>
      </c>
      <c r="E1142" s="57" t="str">
        <f>_xlfn.XLOOKUP(Tabla20[[#This Row],[cedula]],TMODELO[Numero Documento],TMODELO[Empleado])</f>
        <v>RICARDO CONFESOR LOPEZ SANTANA</v>
      </c>
      <c r="F1142" s="57" t="s">
        <v>1069</v>
      </c>
      <c r="G1142" s="57" t="str">
        <f>_xlfn.XLOOKUP(Tabla20[[#This Row],[cedula]],TMODELO[Numero Documento],TMODELO[Lugar Funciones])</f>
        <v>MINISTERIO DE CULTURA</v>
      </c>
      <c r="H1142" s="57" t="str">
        <f>_xlfn.XLOOKUP(Tabla20[[#This Row],[cedula]],TCARRERA[CEDULA],TCARRERA[CATEGORIA DEL SERVIDOR],"")</f>
        <v/>
      </c>
      <c r="I1142" s="65" t="e">
        <f>_xlfn.XLOOKUP(Tabla20[[#This Row],[NOMBRE Y APELLIDO]],#REF!,#REF!,_xlfn.XLOOKUP(Tabla20[[#This Row],[CARGO]],Tabla10[CARGO],Tabla10[CATEGORIA],""))</f>
        <v>#REF!</v>
      </c>
      <c r="J1142" s="50" t="e">
        <f>IF(Tabla20[[#This Row],[CARRERA]]&lt;&gt;"",Tabla20[[#This Row],[CARRERA]],IF(Tabla20[[#This Row],[Columna1]]&lt;&gt;"",Tabla20[[#This Row],[Columna1]],""))</f>
        <v>#REF!</v>
      </c>
      <c r="K1142" s="54" t="str">
        <f>IF(Tabla20[[#This Row],[TIPO]]="Temporales",_xlfn.XLOOKUP(Tabla20[[#This Row],[NOMBRE Y APELLIDO]],TBLFECHAS[NOMBRE Y APELLIDO],TBLFECHAS[DESDE]),"")</f>
        <v/>
      </c>
      <c r="L1142" s="54" t="str">
        <f>IF(Tabla20[[#This Row],[TIPO]]="Temporales",_xlfn.XLOOKUP(Tabla20[[#This Row],[NOMBRE Y APELLIDO]],TBLFECHAS[NOMBRE Y APELLIDO],TBLFECHAS[HASTA]),"")</f>
        <v/>
      </c>
      <c r="M1142" s="58">
        <v>10000</v>
      </c>
      <c r="N1142" s="59">
        <v>0</v>
      </c>
      <c r="O1142" s="59">
        <v>0</v>
      </c>
      <c r="P1142" s="59">
        <v>0</v>
      </c>
      <c r="Q1142" s="59">
        <f>Tabla20[[#This Row],[sbruto]]-SUM(Tabla20[[#This Row],[ISR]:[AFP]])-Tabla20[[#This Row],[sneto]]</f>
        <v>0</v>
      </c>
      <c r="R1142" s="59">
        <v>10000</v>
      </c>
      <c r="S1142" s="45" t="str">
        <f>_xlfn.XLOOKUP(Tabla20[[#This Row],[cedula]],TMODELO[Numero Documento],TMODELO[gen])</f>
        <v>M</v>
      </c>
      <c r="T1142" s="49" t="str">
        <f>_xlfn.XLOOKUP(Tabla20[[#This Row],[cedula]],TMODELO[Numero Documento],TMODELO[Lugar Funciones Codigo])</f>
        <v>01.83</v>
      </c>
    </row>
    <row r="1143" spans="1:20" hidden="1">
      <c r="A1143" s="57" t="s">
        <v>3114</v>
      </c>
      <c r="B1143" s="57" t="s">
        <v>3152</v>
      </c>
      <c r="C1143" s="57" t="s">
        <v>3155</v>
      </c>
      <c r="D1143" s="57" t="s">
        <v>3038</v>
      </c>
      <c r="E1143" s="57" t="str">
        <f>_xlfn.XLOOKUP(Tabla20[[#This Row],[cedula]],TMODELO[Numero Documento],TMODELO[Empleado])</f>
        <v>KATHERIN FILS LEBRON</v>
      </c>
      <c r="F1143" s="57" t="s">
        <v>1069</v>
      </c>
      <c r="G1143" s="57" t="str">
        <f>_xlfn.XLOOKUP(Tabla20[[#This Row],[cedula]],TMODELO[Numero Documento],TMODELO[Lugar Funciones])</f>
        <v>MINISTERIO DE CULTURA</v>
      </c>
      <c r="H1143" s="57" t="str">
        <f>_xlfn.XLOOKUP(Tabla20[[#This Row],[cedula]],TCARRERA[CEDULA],TCARRERA[CATEGORIA DEL SERVIDOR],"")</f>
        <v/>
      </c>
      <c r="I1143" s="65" t="e">
        <f>_xlfn.XLOOKUP(Tabla20[[#This Row],[NOMBRE Y APELLIDO]],#REF!,#REF!,_xlfn.XLOOKUP(Tabla20[[#This Row],[CARGO]],Tabla10[CARGO],Tabla10[CATEGORIA],""))</f>
        <v>#REF!</v>
      </c>
      <c r="J1143" s="41" t="e">
        <f>IF(Tabla20[[#This Row],[CARRERA]]&lt;&gt;"",Tabla20[[#This Row],[CARRERA]],IF(Tabla20[[#This Row],[Columna1]]&lt;&gt;"",Tabla20[[#This Row],[Columna1]],""))</f>
        <v>#REF!</v>
      </c>
      <c r="K1143" s="55" t="str">
        <f>IF(Tabla20[[#This Row],[TIPO]]="Temporales",_xlfn.XLOOKUP(Tabla20[[#This Row],[NOMBRE Y APELLIDO]],TBLFECHAS[NOMBRE Y APELLIDO],TBLFECHAS[DESDE]),"")</f>
        <v/>
      </c>
      <c r="L1143" s="55" t="str">
        <f>IF(Tabla20[[#This Row],[TIPO]]="Temporales",_xlfn.XLOOKUP(Tabla20[[#This Row],[NOMBRE Y APELLIDO]],TBLFECHAS[NOMBRE Y APELLIDO],TBLFECHAS[HASTA]),"")</f>
        <v/>
      </c>
      <c r="M1143" s="58">
        <v>10000</v>
      </c>
      <c r="N1143" s="63">
        <v>0</v>
      </c>
      <c r="O1143" s="59">
        <v>0</v>
      </c>
      <c r="P1143" s="59">
        <v>0</v>
      </c>
      <c r="Q1143" s="59">
        <f>Tabla20[[#This Row],[sbruto]]-SUM(Tabla20[[#This Row],[ISR]:[AFP]])-Tabla20[[#This Row],[sneto]]</f>
        <v>0</v>
      </c>
      <c r="R1143" s="59">
        <v>10000</v>
      </c>
      <c r="S1143" s="45" t="str">
        <f>_xlfn.XLOOKUP(Tabla20[[#This Row],[cedula]],TMODELO[Numero Documento],TMODELO[gen])</f>
        <v>F</v>
      </c>
      <c r="T1143" s="49" t="str">
        <f>_xlfn.XLOOKUP(Tabla20[[#This Row],[cedula]],TMODELO[Numero Documento],TMODELO[Lugar Funciones Codigo])</f>
        <v>01.83</v>
      </c>
    </row>
    <row r="1144" spans="1:20" hidden="1">
      <c r="A1144" s="57" t="s">
        <v>3114</v>
      </c>
      <c r="B1144" s="57" t="s">
        <v>3152</v>
      </c>
      <c r="C1144" s="57" t="s">
        <v>3155</v>
      </c>
      <c r="D1144" s="57" t="s">
        <v>3013</v>
      </c>
      <c r="E1144" s="57" t="str">
        <f>_xlfn.XLOOKUP(Tabla20[[#This Row],[cedula]],TMODELO[Numero Documento],TMODELO[Empleado])</f>
        <v>JINA GENOVEVA CASTILLO ENCARNACION</v>
      </c>
      <c r="F1144" s="57" t="s">
        <v>1069</v>
      </c>
      <c r="G1144" s="57" t="str">
        <f>_xlfn.XLOOKUP(Tabla20[[#This Row],[cedula]],TMODELO[Numero Documento],TMODELO[Lugar Funciones])</f>
        <v>MINISTERIO DE CULTURA</v>
      </c>
      <c r="H1144" s="57" t="str">
        <f>_xlfn.XLOOKUP(Tabla20[[#This Row],[cedula]],TCARRERA[CEDULA],TCARRERA[CATEGORIA DEL SERVIDOR],"")</f>
        <v/>
      </c>
      <c r="I1144" s="65" t="e">
        <f>_xlfn.XLOOKUP(Tabla20[[#This Row],[NOMBRE Y APELLIDO]],#REF!,#REF!,_xlfn.XLOOKUP(Tabla20[[#This Row],[CARGO]],Tabla10[CARGO],Tabla10[CATEGORIA],""))</f>
        <v>#REF!</v>
      </c>
      <c r="J1144" s="41" t="e">
        <f>IF(Tabla20[[#This Row],[CARRERA]]&lt;&gt;"",Tabla20[[#This Row],[CARRERA]],IF(Tabla20[[#This Row],[Columna1]]&lt;&gt;"",Tabla20[[#This Row],[Columna1]],""))</f>
        <v>#REF!</v>
      </c>
      <c r="K1144" s="55" t="str">
        <f>IF(Tabla20[[#This Row],[TIPO]]="Temporales",_xlfn.XLOOKUP(Tabla20[[#This Row],[NOMBRE Y APELLIDO]],TBLFECHAS[NOMBRE Y APELLIDO],TBLFECHAS[DESDE]),"")</f>
        <v/>
      </c>
      <c r="L1144" s="55" t="str">
        <f>IF(Tabla20[[#This Row],[TIPO]]="Temporales",_xlfn.XLOOKUP(Tabla20[[#This Row],[NOMBRE Y APELLIDO]],TBLFECHAS[NOMBRE Y APELLIDO],TBLFECHAS[HASTA]),"")</f>
        <v/>
      </c>
      <c r="M1144" s="58">
        <v>10000</v>
      </c>
      <c r="N1144" s="61">
        <v>0</v>
      </c>
      <c r="O1144" s="59">
        <v>0</v>
      </c>
      <c r="P1144" s="59">
        <v>0</v>
      </c>
      <c r="Q1144" s="59">
        <f>Tabla20[[#This Row],[sbruto]]-SUM(Tabla20[[#This Row],[ISR]:[AFP]])-Tabla20[[#This Row],[sneto]]</f>
        <v>0</v>
      </c>
      <c r="R1144" s="59">
        <v>10000</v>
      </c>
      <c r="S1144" s="45" t="str">
        <f>_xlfn.XLOOKUP(Tabla20[[#This Row],[cedula]],TMODELO[Numero Documento],TMODELO[gen])</f>
        <v>F</v>
      </c>
      <c r="T1144" s="49" t="str">
        <f>_xlfn.XLOOKUP(Tabla20[[#This Row],[cedula]],TMODELO[Numero Documento],TMODELO[Lugar Funciones Codigo])</f>
        <v>01.83</v>
      </c>
    </row>
    <row r="1145" spans="1:20" hidden="1">
      <c r="A1145" s="57" t="s">
        <v>3114</v>
      </c>
      <c r="B1145" s="57" t="s">
        <v>3152</v>
      </c>
      <c r="C1145" s="57" t="s">
        <v>3155</v>
      </c>
      <c r="D1145" s="57" t="s">
        <v>3062</v>
      </c>
      <c r="E1145" s="57" t="str">
        <f>_xlfn.XLOOKUP(Tabla20[[#This Row],[cedula]],TMODELO[Numero Documento],TMODELO[Empleado])</f>
        <v>NATHALIE SHERYL TRINIDAD BIDO</v>
      </c>
      <c r="F1145" s="57" t="s">
        <v>1069</v>
      </c>
      <c r="G1145" s="57" t="str">
        <f>_xlfn.XLOOKUP(Tabla20[[#This Row],[cedula]],TMODELO[Numero Documento],TMODELO[Lugar Funciones])</f>
        <v>MINISTERIO DE CULTURA</v>
      </c>
      <c r="H1145" s="57" t="str">
        <f>_xlfn.XLOOKUP(Tabla20[[#This Row],[cedula]],TCARRERA[CEDULA],TCARRERA[CATEGORIA DEL SERVIDOR],"")</f>
        <v/>
      </c>
      <c r="I1145" s="65" t="e">
        <f>_xlfn.XLOOKUP(Tabla20[[#This Row],[NOMBRE Y APELLIDO]],#REF!,#REF!,_xlfn.XLOOKUP(Tabla20[[#This Row],[CARGO]],Tabla10[CARGO],Tabla10[CATEGORIA],""))</f>
        <v>#REF!</v>
      </c>
      <c r="J1145" s="50" t="e">
        <f>IF(Tabla20[[#This Row],[CARRERA]]&lt;&gt;"",Tabla20[[#This Row],[CARRERA]],IF(Tabla20[[#This Row],[Columna1]]&lt;&gt;"",Tabla20[[#This Row],[Columna1]],""))</f>
        <v>#REF!</v>
      </c>
      <c r="K1145" s="54" t="str">
        <f>IF(Tabla20[[#This Row],[TIPO]]="Temporales",_xlfn.XLOOKUP(Tabla20[[#This Row],[NOMBRE Y APELLIDO]],TBLFECHAS[NOMBRE Y APELLIDO],TBLFECHAS[DESDE]),"")</f>
        <v/>
      </c>
      <c r="L1145" s="54" t="str">
        <f>IF(Tabla20[[#This Row],[TIPO]]="Temporales",_xlfn.XLOOKUP(Tabla20[[#This Row],[NOMBRE Y APELLIDO]],TBLFECHAS[NOMBRE Y APELLIDO],TBLFECHAS[HASTA]),"")</f>
        <v/>
      </c>
      <c r="M1145" s="58">
        <v>10000</v>
      </c>
      <c r="N1145" s="61">
        <v>0</v>
      </c>
      <c r="O1145" s="59">
        <v>0</v>
      </c>
      <c r="P1145" s="59">
        <v>0</v>
      </c>
      <c r="Q1145" s="59">
        <f>Tabla20[[#This Row],[sbruto]]-SUM(Tabla20[[#This Row],[ISR]:[AFP]])-Tabla20[[#This Row],[sneto]]</f>
        <v>0</v>
      </c>
      <c r="R1145" s="59">
        <v>10000</v>
      </c>
      <c r="S1145" s="49" t="str">
        <f>_xlfn.XLOOKUP(Tabla20[[#This Row],[cedula]],TMODELO[Numero Documento],TMODELO[gen])</f>
        <v>F</v>
      </c>
      <c r="T1145" s="49" t="str">
        <f>_xlfn.XLOOKUP(Tabla20[[#This Row],[cedula]],TMODELO[Numero Documento],TMODELO[Lugar Funciones Codigo])</f>
        <v>01.83</v>
      </c>
    </row>
    <row r="1146" spans="1:20" hidden="1">
      <c r="A1146" s="57" t="s">
        <v>3114</v>
      </c>
      <c r="B1146" s="57" t="s">
        <v>3152</v>
      </c>
      <c r="C1146" s="57" t="s">
        <v>3155</v>
      </c>
      <c r="D1146" s="57" t="s">
        <v>3331</v>
      </c>
      <c r="E1146" s="57" t="str">
        <f>_xlfn.XLOOKUP(Tabla20[[#This Row],[cedula]],TMODELO[Numero Documento],TMODELO[Empleado])</f>
        <v>CRISTINA SEVERIANO ROSARIO</v>
      </c>
      <c r="F1146" s="57" t="s">
        <v>1069</v>
      </c>
      <c r="G1146" s="57" t="str">
        <f>_xlfn.XLOOKUP(Tabla20[[#This Row],[cedula]],TMODELO[Numero Documento],TMODELO[Lugar Funciones])</f>
        <v>MINISTERIO DE CULTURA</v>
      </c>
      <c r="H1146" s="57" t="str">
        <f>_xlfn.XLOOKUP(Tabla20[[#This Row],[cedula]],TCARRERA[CEDULA],TCARRERA[CATEGORIA DEL SERVIDOR],"")</f>
        <v/>
      </c>
      <c r="I1146" s="65" t="e">
        <f>_xlfn.XLOOKUP(Tabla20[[#This Row],[NOMBRE Y APELLIDO]],#REF!,#REF!,_xlfn.XLOOKUP(Tabla20[[#This Row],[CARGO]],Tabla10[CARGO],Tabla10[CATEGORIA],""))</f>
        <v>#REF!</v>
      </c>
      <c r="J1146" s="50" t="e">
        <f>IF(Tabla20[[#This Row],[CARRERA]]&lt;&gt;"",Tabla20[[#This Row],[CARRERA]],IF(Tabla20[[#This Row],[Columna1]]&lt;&gt;"",Tabla20[[#This Row],[Columna1]],""))</f>
        <v>#REF!</v>
      </c>
      <c r="K1146" s="54" t="str">
        <f>IF(Tabla20[[#This Row],[TIPO]]="Temporales",_xlfn.XLOOKUP(Tabla20[[#This Row],[NOMBRE Y APELLIDO]],TBLFECHAS[NOMBRE Y APELLIDO],TBLFECHAS[DESDE]),"")</f>
        <v/>
      </c>
      <c r="L1146" s="54" t="str">
        <f>IF(Tabla20[[#This Row],[TIPO]]="Temporales",_xlfn.XLOOKUP(Tabla20[[#This Row],[NOMBRE Y APELLIDO]],TBLFECHAS[NOMBRE Y APELLIDO],TBLFECHAS[HASTA]),"")</f>
        <v/>
      </c>
      <c r="M1146" s="58">
        <v>10000</v>
      </c>
      <c r="N1146" s="61">
        <v>0</v>
      </c>
      <c r="O1146" s="59">
        <v>0</v>
      </c>
      <c r="P1146" s="59">
        <v>0</v>
      </c>
      <c r="Q1146" s="59">
        <f>Tabla20[[#This Row],[sbruto]]-SUM(Tabla20[[#This Row],[ISR]:[AFP]])-Tabla20[[#This Row],[sneto]]</f>
        <v>0</v>
      </c>
      <c r="R1146" s="59">
        <v>10000</v>
      </c>
      <c r="S1146" s="45" t="str">
        <f>_xlfn.XLOOKUP(Tabla20[[#This Row],[cedula]],TMODELO[Numero Documento],TMODELO[gen])</f>
        <v>F</v>
      </c>
      <c r="T1146" s="49" t="str">
        <f>_xlfn.XLOOKUP(Tabla20[[#This Row],[cedula]],TMODELO[Numero Documento],TMODELO[Lugar Funciones Codigo])</f>
        <v>01.83</v>
      </c>
    </row>
    <row r="1147" spans="1:20" hidden="1">
      <c r="A1147" s="57" t="s">
        <v>3114</v>
      </c>
      <c r="B1147" s="57" t="s">
        <v>3152</v>
      </c>
      <c r="C1147" s="57" t="s">
        <v>3155</v>
      </c>
      <c r="D1147" s="57" t="s">
        <v>3039</v>
      </c>
      <c r="E1147" s="57" t="str">
        <f>_xlfn.XLOOKUP(Tabla20[[#This Row],[cedula]],TMODELO[Numero Documento],TMODELO[Empleado])</f>
        <v>KELVIN MANUEL MERCEDES MENDEZ</v>
      </c>
      <c r="F1147" s="57" t="s">
        <v>1069</v>
      </c>
      <c r="G1147" s="57" t="str">
        <f>_xlfn.XLOOKUP(Tabla20[[#This Row],[cedula]],TMODELO[Numero Documento],TMODELO[Lugar Funciones])</f>
        <v>MINISTERIO DE CULTURA</v>
      </c>
      <c r="H1147" s="57" t="str">
        <f>_xlfn.XLOOKUP(Tabla20[[#This Row],[cedula]],TCARRERA[CEDULA],TCARRERA[CATEGORIA DEL SERVIDOR],"")</f>
        <v/>
      </c>
      <c r="I1147" s="65" t="e">
        <f>_xlfn.XLOOKUP(Tabla20[[#This Row],[NOMBRE Y APELLIDO]],#REF!,#REF!,_xlfn.XLOOKUP(Tabla20[[#This Row],[CARGO]],Tabla10[CARGO],Tabla10[CATEGORIA],""))</f>
        <v>#REF!</v>
      </c>
      <c r="J1147" s="50" t="e">
        <f>IF(Tabla20[[#This Row],[CARRERA]]&lt;&gt;"",Tabla20[[#This Row],[CARRERA]],IF(Tabla20[[#This Row],[Columna1]]&lt;&gt;"",Tabla20[[#This Row],[Columna1]],""))</f>
        <v>#REF!</v>
      </c>
      <c r="K1147" s="54" t="str">
        <f>IF(Tabla20[[#This Row],[TIPO]]="Temporales",_xlfn.XLOOKUP(Tabla20[[#This Row],[NOMBRE Y APELLIDO]],TBLFECHAS[NOMBRE Y APELLIDO],TBLFECHAS[DESDE]),"")</f>
        <v/>
      </c>
      <c r="L1147" s="54" t="str">
        <f>IF(Tabla20[[#This Row],[TIPO]]="Temporales",_xlfn.XLOOKUP(Tabla20[[#This Row],[NOMBRE Y APELLIDO]],TBLFECHAS[NOMBRE Y APELLIDO],TBLFECHAS[HASTA]),"")</f>
        <v/>
      </c>
      <c r="M1147" s="58">
        <v>10000</v>
      </c>
      <c r="N1147" s="61">
        <v>0</v>
      </c>
      <c r="O1147" s="59">
        <v>0</v>
      </c>
      <c r="P1147" s="59">
        <v>0</v>
      </c>
      <c r="Q1147" s="59">
        <f>Tabla20[[#This Row],[sbruto]]-SUM(Tabla20[[#This Row],[ISR]:[AFP]])-Tabla20[[#This Row],[sneto]]</f>
        <v>0</v>
      </c>
      <c r="R1147" s="59">
        <v>10000</v>
      </c>
      <c r="S1147" s="45" t="str">
        <f>_xlfn.XLOOKUP(Tabla20[[#This Row],[cedula]],TMODELO[Numero Documento],TMODELO[gen])</f>
        <v>M</v>
      </c>
      <c r="T1147" s="49" t="str">
        <f>_xlfn.XLOOKUP(Tabla20[[#This Row],[cedula]],TMODELO[Numero Documento],TMODELO[Lugar Funciones Codigo])</f>
        <v>01.83</v>
      </c>
    </row>
    <row r="1148" spans="1:20" hidden="1">
      <c r="A1148" s="57" t="s">
        <v>3114</v>
      </c>
      <c r="B1148" s="57" t="s">
        <v>3152</v>
      </c>
      <c r="C1148" s="57" t="s">
        <v>3155</v>
      </c>
      <c r="D1148" s="57" t="s">
        <v>2964</v>
      </c>
      <c r="E1148" s="57" t="str">
        <f>_xlfn.XLOOKUP(Tabla20[[#This Row],[cedula]],TMODELO[Numero Documento],TMODELO[Empleado])</f>
        <v>ALBERTO ANTONIO ENCARNACION CAMARA</v>
      </c>
      <c r="F1148" s="57" t="s">
        <v>1069</v>
      </c>
      <c r="G1148" s="57" t="str">
        <f>_xlfn.XLOOKUP(Tabla20[[#This Row],[cedula]],TMODELO[Numero Documento],TMODELO[Lugar Funciones])</f>
        <v>MINISTERIO DE CULTURA</v>
      </c>
      <c r="H1148" s="57" t="str">
        <f>_xlfn.XLOOKUP(Tabla20[[#This Row],[cedula]],TCARRERA[CEDULA],TCARRERA[CATEGORIA DEL SERVIDOR],"")</f>
        <v/>
      </c>
      <c r="I1148" s="65" t="e">
        <f>_xlfn.XLOOKUP(Tabla20[[#This Row],[NOMBRE Y APELLIDO]],#REF!,#REF!,_xlfn.XLOOKUP(Tabla20[[#This Row],[CARGO]],Tabla10[CARGO],Tabla10[CATEGORIA],""))</f>
        <v>#REF!</v>
      </c>
      <c r="J1148" s="41" t="e">
        <f>IF(Tabla20[[#This Row],[CARRERA]]&lt;&gt;"",Tabla20[[#This Row],[CARRERA]],IF(Tabla20[[#This Row],[Columna1]]&lt;&gt;"",Tabla20[[#This Row],[Columna1]],""))</f>
        <v>#REF!</v>
      </c>
      <c r="K1148" s="55" t="str">
        <f>IF(Tabla20[[#This Row],[TIPO]]="Temporales",_xlfn.XLOOKUP(Tabla20[[#This Row],[NOMBRE Y APELLIDO]],TBLFECHAS[NOMBRE Y APELLIDO],TBLFECHAS[DESDE]),"")</f>
        <v/>
      </c>
      <c r="L1148" s="55" t="str">
        <f>IF(Tabla20[[#This Row],[TIPO]]="Temporales",_xlfn.XLOOKUP(Tabla20[[#This Row],[NOMBRE Y APELLIDO]],TBLFECHAS[NOMBRE Y APELLIDO],TBLFECHAS[HASTA]),"")</f>
        <v/>
      </c>
      <c r="M1148" s="58">
        <v>10000</v>
      </c>
      <c r="N1148" s="61">
        <v>0</v>
      </c>
      <c r="O1148" s="59">
        <v>0</v>
      </c>
      <c r="P1148" s="59">
        <v>0</v>
      </c>
      <c r="Q1148" s="59">
        <f>Tabla20[[#This Row],[sbruto]]-SUM(Tabla20[[#This Row],[ISR]:[AFP]])-Tabla20[[#This Row],[sneto]]</f>
        <v>0</v>
      </c>
      <c r="R1148" s="59">
        <v>10000</v>
      </c>
      <c r="S1148" s="45" t="str">
        <f>_xlfn.XLOOKUP(Tabla20[[#This Row],[cedula]],TMODELO[Numero Documento],TMODELO[gen])</f>
        <v>M</v>
      </c>
      <c r="T1148" s="49" t="str">
        <f>_xlfn.XLOOKUP(Tabla20[[#This Row],[cedula]],TMODELO[Numero Documento],TMODELO[Lugar Funciones Codigo])</f>
        <v>01.83</v>
      </c>
    </row>
    <row r="1149" spans="1:20" hidden="1">
      <c r="A1149" s="57" t="s">
        <v>3114</v>
      </c>
      <c r="B1149" s="57" t="s">
        <v>3152</v>
      </c>
      <c r="C1149" s="57" t="s">
        <v>3155</v>
      </c>
      <c r="D1149" s="57" t="s">
        <v>2976</v>
      </c>
      <c r="E1149" s="57" t="str">
        <f>_xlfn.XLOOKUP(Tabla20[[#This Row],[cedula]],TMODELO[Numero Documento],TMODELO[Empleado])</f>
        <v>CARLOS ALBERTO LEYBA TOLENTINO</v>
      </c>
      <c r="F1149" s="57" t="s">
        <v>1069</v>
      </c>
      <c r="G1149" s="57" t="str">
        <f>_xlfn.XLOOKUP(Tabla20[[#This Row],[cedula]],TMODELO[Numero Documento],TMODELO[Lugar Funciones])</f>
        <v>MINISTERIO DE CULTURA</v>
      </c>
      <c r="H1149" s="57" t="str">
        <f>_xlfn.XLOOKUP(Tabla20[[#This Row],[cedula]],TCARRERA[CEDULA],TCARRERA[CATEGORIA DEL SERVIDOR],"")</f>
        <v/>
      </c>
      <c r="I1149" s="65" t="e">
        <f>_xlfn.XLOOKUP(Tabla20[[#This Row],[NOMBRE Y APELLIDO]],#REF!,#REF!,_xlfn.XLOOKUP(Tabla20[[#This Row],[CARGO]],Tabla10[CARGO],Tabla10[CATEGORIA],""))</f>
        <v>#REF!</v>
      </c>
      <c r="J1149" s="41" t="e">
        <f>IF(Tabla20[[#This Row],[CARRERA]]&lt;&gt;"",Tabla20[[#This Row],[CARRERA]],IF(Tabla20[[#This Row],[Columna1]]&lt;&gt;"",Tabla20[[#This Row],[Columna1]],""))</f>
        <v>#REF!</v>
      </c>
      <c r="K1149" s="55" t="str">
        <f>IF(Tabla20[[#This Row],[TIPO]]="Temporales",_xlfn.XLOOKUP(Tabla20[[#This Row],[NOMBRE Y APELLIDO]],TBLFECHAS[NOMBRE Y APELLIDO],TBLFECHAS[DESDE]),"")</f>
        <v/>
      </c>
      <c r="L1149" s="55" t="str">
        <f>IF(Tabla20[[#This Row],[TIPO]]="Temporales",_xlfn.XLOOKUP(Tabla20[[#This Row],[NOMBRE Y APELLIDO]],TBLFECHAS[NOMBRE Y APELLIDO],TBLFECHAS[HASTA]),"")</f>
        <v/>
      </c>
      <c r="M1149" s="58">
        <v>10000</v>
      </c>
      <c r="N1149" s="61">
        <v>0</v>
      </c>
      <c r="O1149" s="59">
        <v>0</v>
      </c>
      <c r="P1149" s="59">
        <v>0</v>
      </c>
      <c r="Q1149" s="59">
        <f>Tabla20[[#This Row],[sbruto]]-SUM(Tabla20[[#This Row],[ISR]:[AFP]])-Tabla20[[#This Row],[sneto]]</f>
        <v>0</v>
      </c>
      <c r="R1149" s="59">
        <v>10000</v>
      </c>
      <c r="S1149" s="45" t="str">
        <f>_xlfn.XLOOKUP(Tabla20[[#This Row],[cedula]],TMODELO[Numero Documento],TMODELO[gen])</f>
        <v>M</v>
      </c>
      <c r="T1149" s="49" t="str">
        <f>_xlfn.XLOOKUP(Tabla20[[#This Row],[cedula]],TMODELO[Numero Documento],TMODELO[Lugar Funciones Codigo])</f>
        <v>01.83</v>
      </c>
    </row>
    <row r="1150" spans="1:20" hidden="1">
      <c r="A1150" s="57" t="s">
        <v>3114</v>
      </c>
      <c r="B1150" s="57" t="s">
        <v>3152</v>
      </c>
      <c r="C1150" s="57" t="s">
        <v>3155</v>
      </c>
      <c r="D1150" s="57" t="s">
        <v>2998</v>
      </c>
      <c r="E1150" s="57" t="str">
        <f>_xlfn.XLOOKUP(Tabla20[[#This Row],[cedula]],TMODELO[Numero Documento],TMODELO[Empleado])</f>
        <v>FRANCISCA HERNANDEZ ADON</v>
      </c>
      <c r="F1150" s="57" t="s">
        <v>1069</v>
      </c>
      <c r="G1150" s="57" t="str">
        <f>_xlfn.XLOOKUP(Tabla20[[#This Row],[cedula]],TMODELO[Numero Documento],TMODELO[Lugar Funciones])</f>
        <v>MINISTERIO DE CULTURA</v>
      </c>
      <c r="H1150" s="57" t="str">
        <f>_xlfn.XLOOKUP(Tabla20[[#This Row],[cedula]],TCARRERA[CEDULA],TCARRERA[CATEGORIA DEL SERVIDOR],"")</f>
        <v/>
      </c>
      <c r="I1150" s="65" t="e">
        <f>_xlfn.XLOOKUP(Tabla20[[#This Row],[NOMBRE Y APELLIDO]],#REF!,#REF!,_xlfn.XLOOKUP(Tabla20[[#This Row],[CARGO]],Tabla10[CARGO],Tabla10[CATEGORIA],""))</f>
        <v>#REF!</v>
      </c>
      <c r="J1150" s="41" t="e">
        <f>IF(Tabla20[[#This Row],[CARRERA]]&lt;&gt;"",Tabla20[[#This Row],[CARRERA]],IF(Tabla20[[#This Row],[Columna1]]&lt;&gt;"",Tabla20[[#This Row],[Columna1]],""))</f>
        <v>#REF!</v>
      </c>
      <c r="K1150" s="55" t="str">
        <f>IF(Tabla20[[#This Row],[TIPO]]="Temporales",_xlfn.XLOOKUP(Tabla20[[#This Row],[NOMBRE Y APELLIDO]],TBLFECHAS[NOMBRE Y APELLIDO],TBLFECHAS[DESDE]),"")</f>
        <v/>
      </c>
      <c r="L1150" s="55" t="str">
        <f>IF(Tabla20[[#This Row],[TIPO]]="Temporales",_xlfn.XLOOKUP(Tabla20[[#This Row],[NOMBRE Y APELLIDO]],TBLFECHAS[NOMBRE Y APELLIDO],TBLFECHAS[HASTA]),"")</f>
        <v/>
      </c>
      <c r="M1150" s="58">
        <v>10000</v>
      </c>
      <c r="N1150" s="61">
        <v>0</v>
      </c>
      <c r="O1150" s="59">
        <v>0</v>
      </c>
      <c r="P1150" s="59">
        <v>0</v>
      </c>
      <c r="Q1150" s="59">
        <f>Tabla20[[#This Row],[sbruto]]-SUM(Tabla20[[#This Row],[ISR]:[AFP]])-Tabla20[[#This Row],[sneto]]</f>
        <v>0</v>
      </c>
      <c r="R1150" s="59">
        <v>10000</v>
      </c>
      <c r="S1150" s="49" t="str">
        <f>_xlfn.XLOOKUP(Tabla20[[#This Row],[cedula]],TMODELO[Numero Documento],TMODELO[gen])</f>
        <v>F</v>
      </c>
      <c r="T1150" s="49" t="str">
        <f>_xlfn.XLOOKUP(Tabla20[[#This Row],[cedula]],TMODELO[Numero Documento],TMODELO[Lugar Funciones Codigo])</f>
        <v>01.83</v>
      </c>
    </row>
    <row r="1151" spans="1:20" hidden="1">
      <c r="A1151" s="57" t="s">
        <v>3114</v>
      </c>
      <c r="B1151" s="57" t="s">
        <v>3152</v>
      </c>
      <c r="C1151" s="57" t="s">
        <v>3155</v>
      </c>
      <c r="D1151" s="57" t="s">
        <v>3096</v>
      </c>
      <c r="E1151" s="57" t="str">
        <f>_xlfn.XLOOKUP(Tabla20[[#This Row],[cedula]],TMODELO[Numero Documento],TMODELO[Empleado])</f>
        <v>YESMEL ANTONIO FERNANDEZ SEPULVEDA</v>
      </c>
      <c r="F1151" s="57" t="s">
        <v>1069</v>
      </c>
      <c r="G1151" s="57" t="str">
        <f>_xlfn.XLOOKUP(Tabla20[[#This Row],[cedula]],TMODELO[Numero Documento],TMODELO[Lugar Funciones])</f>
        <v>MINISTERIO DE CULTURA</v>
      </c>
      <c r="H1151" s="57" t="str">
        <f>_xlfn.XLOOKUP(Tabla20[[#This Row],[cedula]],TCARRERA[CEDULA],TCARRERA[CATEGORIA DEL SERVIDOR],"")</f>
        <v/>
      </c>
      <c r="I1151" s="65" t="e">
        <f>_xlfn.XLOOKUP(Tabla20[[#This Row],[NOMBRE Y APELLIDO]],#REF!,#REF!,_xlfn.XLOOKUP(Tabla20[[#This Row],[CARGO]],Tabla10[CARGO],Tabla10[CATEGORIA],""))</f>
        <v>#REF!</v>
      </c>
      <c r="J1151" s="41" t="e">
        <f>IF(Tabla20[[#This Row],[CARRERA]]&lt;&gt;"",Tabla20[[#This Row],[CARRERA]],IF(Tabla20[[#This Row],[Columna1]]&lt;&gt;"",Tabla20[[#This Row],[Columna1]],""))</f>
        <v>#REF!</v>
      </c>
      <c r="K1151" s="55" t="str">
        <f>IF(Tabla20[[#This Row],[TIPO]]="Temporales",_xlfn.XLOOKUP(Tabla20[[#This Row],[NOMBRE Y APELLIDO]],TBLFECHAS[NOMBRE Y APELLIDO],TBLFECHAS[DESDE]),"")</f>
        <v/>
      </c>
      <c r="L1151" s="55" t="str">
        <f>IF(Tabla20[[#This Row],[TIPO]]="Temporales",_xlfn.XLOOKUP(Tabla20[[#This Row],[NOMBRE Y APELLIDO]],TBLFECHAS[NOMBRE Y APELLIDO],TBLFECHAS[HASTA]),"")</f>
        <v/>
      </c>
      <c r="M1151" s="58">
        <v>10000</v>
      </c>
      <c r="N1151" s="61">
        <v>0</v>
      </c>
      <c r="O1151" s="59">
        <v>0</v>
      </c>
      <c r="P1151" s="59">
        <v>0</v>
      </c>
      <c r="Q1151" s="59">
        <f>Tabla20[[#This Row],[sbruto]]-SUM(Tabla20[[#This Row],[ISR]:[AFP]])-Tabla20[[#This Row],[sneto]]</f>
        <v>0</v>
      </c>
      <c r="R1151" s="59">
        <v>10000</v>
      </c>
      <c r="S1151" s="45" t="str">
        <f>_xlfn.XLOOKUP(Tabla20[[#This Row],[cedula]],TMODELO[Numero Documento],TMODELO[gen])</f>
        <v>M</v>
      </c>
      <c r="T1151" s="49" t="str">
        <f>_xlfn.XLOOKUP(Tabla20[[#This Row],[cedula]],TMODELO[Numero Documento],TMODELO[Lugar Funciones Codigo])</f>
        <v>01.83</v>
      </c>
    </row>
    <row r="1152" spans="1:20" hidden="1">
      <c r="A1152" s="57" t="s">
        <v>3114</v>
      </c>
      <c r="B1152" s="57" t="s">
        <v>3152</v>
      </c>
      <c r="C1152" s="57" t="s">
        <v>3155</v>
      </c>
      <c r="D1152" s="57" t="s">
        <v>2968</v>
      </c>
      <c r="E1152" s="57" t="str">
        <f>_xlfn.XLOOKUP(Tabla20[[#This Row],[cedula]],TMODELO[Numero Documento],TMODELO[Empleado])</f>
        <v>AMBIORIX MORA CEDEÑO</v>
      </c>
      <c r="F1152" s="57" t="s">
        <v>1069</v>
      </c>
      <c r="G1152" s="57" t="str">
        <f>_xlfn.XLOOKUP(Tabla20[[#This Row],[cedula]],TMODELO[Numero Documento],TMODELO[Lugar Funciones])</f>
        <v>MINISTERIO DE CULTURA</v>
      </c>
      <c r="H1152" s="57" t="str">
        <f>_xlfn.XLOOKUP(Tabla20[[#This Row],[cedula]],TCARRERA[CEDULA],TCARRERA[CATEGORIA DEL SERVIDOR],"")</f>
        <v/>
      </c>
      <c r="I1152" s="65" t="e">
        <f>_xlfn.XLOOKUP(Tabla20[[#This Row],[NOMBRE Y APELLIDO]],#REF!,#REF!,_xlfn.XLOOKUP(Tabla20[[#This Row],[CARGO]],Tabla10[CARGO],Tabla10[CATEGORIA],""))</f>
        <v>#REF!</v>
      </c>
      <c r="J1152" s="41" t="e">
        <f>IF(Tabla20[[#This Row],[CARRERA]]&lt;&gt;"",Tabla20[[#This Row],[CARRERA]],IF(Tabla20[[#This Row],[Columna1]]&lt;&gt;"",Tabla20[[#This Row],[Columna1]],""))</f>
        <v>#REF!</v>
      </c>
      <c r="K1152" s="55" t="str">
        <f>IF(Tabla20[[#This Row],[TIPO]]="Temporales",_xlfn.XLOOKUP(Tabla20[[#This Row],[NOMBRE Y APELLIDO]],TBLFECHAS[NOMBRE Y APELLIDO],TBLFECHAS[DESDE]),"")</f>
        <v/>
      </c>
      <c r="L1152" s="55" t="str">
        <f>IF(Tabla20[[#This Row],[TIPO]]="Temporales",_xlfn.XLOOKUP(Tabla20[[#This Row],[NOMBRE Y APELLIDO]],TBLFECHAS[NOMBRE Y APELLIDO],TBLFECHAS[HASTA]),"")</f>
        <v/>
      </c>
      <c r="M1152" s="58">
        <v>10000</v>
      </c>
      <c r="N1152" s="61">
        <v>0</v>
      </c>
      <c r="O1152" s="59">
        <v>0</v>
      </c>
      <c r="P1152" s="59">
        <v>0</v>
      </c>
      <c r="Q1152" s="59">
        <f>Tabla20[[#This Row],[sbruto]]-SUM(Tabla20[[#This Row],[ISR]:[AFP]])-Tabla20[[#This Row],[sneto]]</f>
        <v>0</v>
      </c>
      <c r="R1152" s="59">
        <v>10000</v>
      </c>
      <c r="S1152" s="45" t="str">
        <f>_xlfn.XLOOKUP(Tabla20[[#This Row],[cedula]],TMODELO[Numero Documento],TMODELO[gen])</f>
        <v>M</v>
      </c>
      <c r="T1152" s="49" t="str">
        <f>_xlfn.XLOOKUP(Tabla20[[#This Row],[cedula]],TMODELO[Numero Documento],TMODELO[Lugar Funciones Codigo])</f>
        <v>01.83</v>
      </c>
    </row>
    <row r="1153" spans="1:20" hidden="1">
      <c r="A1153" s="57" t="s">
        <v>3114</v>
      </c>
      <c r="B1153" s="57" t="s">
        <v>3152</v>
      </c>
      <c r="C1153" s="57" t="s">
        <v>3155</v>
      </c>
      <c r="D1153" s="57" t="s">
        <v>3011</v>
      </c>
      <c r="E1153" s="57" t="str">
        <f>_xlfn.XLOOKUP(Tabla20[[#This Row],[cedula]],TMODELO[Numero Documento],TMODELO[Empleado])</f>
        <v>JEFFRY VALERIO DE LA CRUZ ADAMES</v>
      </c>
      <c r="F1153" s="57" t="s">
        <v>1069</v>
      </c>
      <c r="G1153" s="57" t="str">
        <f>_xlfn.XLOOKUP(Tabla20[[#This Row],[cedula]],TMODELO[Numero Documento],TMODELO[Lugar Funciones])</f>
        <v>MINISTERIO DE CULTURA</v>
      </c>
      <c r="H1153" s="57" t="str">
        <f>_xlfn.XLOOKUP(Tabla20[[#This Row],[cedula]],TCARRERA[CEDULA],TCARRERA[CATEGORIA DEL SERVIDOR],"")</f>
        <v/>
      </c>
      <c r="I1153" s="65" t="e">
        <f>_xlfn.XLOOKUP(Tabla20[[#This Row],[NOMBRE Y APELLIDO]],#REF!,#REF!,_xlfn.XLOOKUP(Tabla20[[#This Row],[CARGO]],Tabla10[CARGO],Tabla10[CATEGORIA],""))</f>
        <v>#REF!</v>
      </c>
      <c r="J1153" s="50" t="e">
        <f>IF(Tabla20[[#This Row],[CARRERA]]&lt;&gt;"",Tabla20[[#This Row],[CARRERA]],IF(Tabla20[[#This Row],[Columna1]]&lt;&gt;"",Tabla20[[#This Row],[Columna1]],""))</f>
        <v>#REF!</v>
      </c>
      <c r="K1153" s="54" t="str">
        <f>IF(Tabla20[[#This Row],[TIPO]]="Temporales",_xlfn.XLOOKUP(Tabla20[[#This Row],[NOMBRE Y APELLIDO]],TBLFECHAS[NOMBRE Y APELLIDO],TBLFECHAS[DESDE]),"")</f>
        <v/>
      </c>
      <c r="L1153" s="54" t="str">
        <f>IF(Tabla20[[#This Row],[TIPO]]="Temporales",_xlfn.XLOOKUP(Tabla20[[#This Row],[NOMBRE Y APELLIDO]],TBLFECHAS[NOMBRE Y APELLIDO],TBLFECHAS[HASTA]),"")</f>
        <v/>
      </c>
      <c r="M1153" s="58">
        <v>10000</v>
      </c>
      <c r="N1153" s="59">
        <v>0</v>
      </c>
      <c r="O1153" s="59">
        <v>0</v>
      </c>
      <c r="P1153" s="59">
        <v>0</v>
      </c>
      <c r="Q1153" s="59">
        <f>Tabla20[[#This Row],[sbruto]]-SUM(Tabla20[[#This Row],[ISR]:[AFP]])-Tabla20[[#This Row],[sneto]]</f>
        <v>0</v>
      </c>
      <c r="R1153" s="59">
        <v>10000</v>
      </c>
      <c r="S1153" s="45" t="str">
        <f>_xlfn.XLOOKUP(Tabla20[[#This Row],[cedula]],TMODELO[Numero Documento],TMODELO[gen])</f>
        <v>M</v>
      </c>
      <c r="T1153" s="49" t="str">
        <f>_xlfn.XLOOKUP(Tabla20[[#This Row],[cedula]],TMODELO[Numero Documento],TMODELO[Lugar Funciones Codigo])</f>
        <v>01.83</v>
      </c>
    </row>
    <row r="1154" spans="1:20" hidden="1">
      <c r="A1154" s="57" t="s">
        <v>3114</v>
      </c>
      <c r="B1154" s="57" t="s">
        <v>3152</v>
      </c>
      <c r="C1154" s="57" t="s">
        <v>3155</v>
      </c>
      <c r="D1154" s="57" t="s">
        <v>3128</v>
      </c>
      <c r="E1154" s="57" t="str">
        <f>_xlfn.XLOOKUP(Tabla20[[#This Row],[cedula]],TMODELO[Numero Documento],TMODELO[Empleado])</f>
        <v>DIOSGENNI DAVID FERREIRAS</v>
      </c>
      <c r="F1154" s="57" t="s">
        <v>1069</v>
      </c>
      <c r="G1154" s="57" t="str">
        <f>_xlfn.XLOOKUP(Tabla20[[#This Row],[cedula]],TMODELO[Numero Documento],TMODELO[Lugar Funciones])</f>
        <v>MINISTERIO DE CULTURA</v>
      </c>
      <c r="H1154" s="57" t="str">
        <f>_xlfn.XLOOKUP(Tabla20[[#This Row],[cedula]],TCARRERA[CEDULA],TCARRERA[CATEGORIA DEL SERVIDOR],"")</f>
        <v/>
      </c>
      <c r="I1154" s="65" t="e">
        <f>_xlfn.XLOOKUP(Tabla20[[#This Row],[NOMBRE Y APELLIDO]],#REF!,#REF!,_xlfn.XLOOKUP(Tabla20[[#This Row],[CARGO]],Tabla10[CARGO],Tabla10[CATEGORIA],""))</f>
        <v>#REF!</v>
      </c>
      <c r="J1154" s="50" t="e">
        <f>IF(Tabla20[[#This Row],[CARRERA]]&lt;&gt;"",Tabla20[[#This Row],[CARRERA]],IF(Tabla20[[#This Row],[Columna1]]&lt;&gt;"",Tabla20[[#This Row],[Columna1]],""))</f>
        <v>#REF!</v>
      </c>
      <c r="K1154" s="54" t="str">
        <f>IF(Tabla20[[#This Row],[TIPO]]="Temporales",_xlfn.XLOOKUP(Tabla20[[#This Row],[NOMBRE Y APELLIDO]],TBLFECHAS[NOMBRE Y APELLIDO],TBLFECHAS[DESDE]),"")</f>
        <v/>
      </c>
      <c r="L1154" s="54" t="str">
        <f>IF(Tabla20[[#This Row],[TIPO]]="Temporales",_xlfn.XLOOKUP(Tabla20[[#This Row],[NOMBRE Y APELLIDO]],TBLFECHAS[NOMBRE Y APELLIDO],TBLFECHAS[HASTA]),"")</f>
        <v/>
      </c>
      <c r="M1154" s="58">
        <v>10000</v>
      </c>
      <c r="N1154" s="59">
        <v>0</v>
      </c>
      <c r="O1154" s="59">
        <v>0</v>
      </c>
      <c r="P1154" s="59">
        <v>0</v>
      </c>
      <c r="Q1154" s="59">
        <f>Tabla20[[#This Row],[sbruto]]-SUM(Tabla20[[#This Row],[ISR]:[AFP]])-Tabla20[[#This Row],[sneto]]</f>
        <v>0</v>
      </c>
      <c r="R1154" s="59">
        <v>10000</v>
      </c>
      <c r="S1154" s="45" t="str">
        <f>_xlfn.XLOOKUP(Tabla20[[#This Row],[cedula]],TMODELO[Numero Documento],TMODELO[gen])</f>
        <v>M</v>
      </c>
      <c r="T1154" s="49" t="str">
        <f>_xlfn.XLOOKUP(Tabla20[[#This Row],[cedula]],TMODELO[Numero Documento],TMODELO[Lugar Funciones Codigo])</f>
        <v>01.83</v>
      </c>
    </row>
    <row r="1155" spans="1:20" hidden="1">
      <c r="A1155" s="57" t="s">
        <v>3114</v>
      </c>
      <c r="B1155" s="57" t="s">
        <v>3152</v>
      </c>
      <c r="C1155" s="57" t="s">
        <v>3155</v>
      </c>
      <c r="D1155" s="57" t="s">
        <v>2972</v>
      </c>
      <c r="E1155" s="57" t="str">
        <f>_xlfn.XLOOKUP(Tabla20[[#This Row],[cedula]],TMODELO[Numero Documento],TMODELO[Empleado])</f>
        <v>ANYELINA LORENZO DEL ROSARIO</v>
      </c>
      <c r="F1155" s="57" t="s">
        <v>1069</v>
      </c>
      <c r="G1155" s="57" t="str">
        <f>_xlfn.XLOOKUP(Tabla20[[#This Row],[cedula]],TMODELO[Numero Documento],TMODELO[Lugar Funciones])</f>
        <v>MINISTERIO DE CULTURA</v>
      </c>
      <c r="H1155" s="57" t="str">
        <f>_xlfn.XLOOKUP(Tabla20[[#This Row],[cedula]],TCARRERA[CEDULA],TCARRERA[CATEGORIA DEL SERVIDOR],"")</f>
        <v/>
      </c>
      <c r="I1155" s="65" t="e">
        <f>_xlfn.XLOOKUP(Tabla20[[#This Row],[NOMBRE Y APELLIDO]],#REF!,#REF!,_xlfn.XLOOKUP(Tabla20[[#This Row],[CARGO]],Tabla10[CARGO],Tabla10[CATEGORIA],""))</f>
        <v>#REF!</v>
      </c>
      <c r="J1155" s="50" t="e">
        <f>IF(Tabla20[[#This Row],[CARRERA]]&lt;&gt;"",Tabla20[[#This Row],[CARRERA]],IF(Tabla20[[#This Row],[Columna1]]&lt;&gt;"",Tabla20[[#This Row],[Columna1]],""))</f>
        <v>#REF!</v>
      </c>
      <c r="K1155" s="54" t="str">
        <f>IF(Tabla20[[#This Row],[TIPO]]="Temporales",_xlfn.XLOOKUP(Tabla20[[#This Row],[NOMBRE Y APELLIDO]],TBLFECHAS[NOMBRE Y APELLIDO],TBLFECHAS[DESDE]),"")</f>
        <v/>
      </c>
      <c r="L1155" s="54" t="str">
        <f>IF(Tabla20[[#This Row],[TIPO]]="Temporales",_xlfn.XLOOKUP(Tabla20[[#This Row],[NOMBRE Y APELLIDO]],TBLFECHAS[NOMBRE Y APELLIDO],TBLFECHAS[HASTA]),"")</f>
        <v/>
      </c>
      <c r="M1155" s="58">
        <v>10000</v>
      </c>
      <c r="N1155" s="59">
        <v>0</v>
      </c>
      <c r="O1155" s="59">
        <v>0</v>
      </c>
      <c r="P1155" s="59">
        <v>0</v>
      </c>
      <c r="Q1155" s="59">
        <f>Tabla20[[#This Row],[sbruto]]-SUM(Tabla20[[#This Row],[ISR]:[AFP]])-Tabla20[[#This Row],[sneto]]</f>
        <v>0</v>
      </c>
      <c r="R1155" s="59">
        <v>10000</v>
      </c>
      <c r="S1155" s="45" t="str">
        <f>_xlfn.XLOOKUP(Tabla20[[#This Row],[cedula]],TMODELO[Numero Documento],TMODELO[gen])</f>
        <v>F</v>
      </c>
      <c r="T1155" s="49" t="str">
        <f>_xlfn.XLOOKUP(Tabla20[[#This Row],[cedula]],TMODELO[Numero Documento],TMODELO[Lugar Funciones Codigo])</f>
        <v>01.83</v>
      </c>
    </row>
    <row r="1156" spans="1:20" hidden="1">
      <c r="A1156" s="57" t="s">
        <v>3114</v>
      </c>
      <c r="B1156" s="57" t="s">
        <v>3152</v>
      </c>
      <c r="C1156" s="57" t="s">
        <v>3155</v>
      </c>
      <c r="D1156" s="57" t="s">
        <v>2975</v>
      </c>
      <c r="E1156" s="57" t="str">
        <f>_xlfn.XLOOKUP(Tabla20[[#This Row],[cedula]],TMODELO[Numero Documento],TMODELO[Empleado])</f>
        <v>CAMILA ROCIO SANTOS CUSTODIO</v>
      </c>
      <c r="F1156" s="57" t="s">
        <v>1069</v>
      </c>
      <c r="G1156" s="57" t="str">
        <f>_xlfn.XLOOKUP(Tabla20[[#This Row],[cedula]],TMODELO[Numero Documento],TMODELO[Lugar Funciones])</f>
        <v>MINISTERIO DE CULTURA</v>
      </c>
      <c r="H1156" s="57" t="str">
        <f>_xlfn.XLOOKUP(Tabla20[[#This Row],[cedula]],TCARRERA[CEDULA],TCARRERA[CATEGORIA DEL SERVIDOR],"")</f>
        <v/>
      </c>
      <c r="I1156" s="65" t="e">
        <f>_xlfn.XLOOKUP(Tabla20[[#This Row],[NOMBRE Y APELLIDO]],#REF!,#REF!,_xlfn.XLOOKUP(Tabla20[[#This Row],[CARGO]],Tabla10[CARGO],Tabla10[CATEGORIA],""))</f>
        <v>#REF!</v>
      </c>
      <c r="J1156" s="50" t="e">
        <f>IF(Tabla20[[#This Row],[CARRERA]]&lt;&gt;"",Tabla20[[#This Row],[CARRERA]],IF(Tabla20[[#This Row],[Columna1]]&lt;&gt;"",Tabla20[[#This Row],[Columna1]],""))</f>
        <v>#REF!</v>
      </c>
      <c r="K1156" s="54" t="str">
        <f>IF(Tabla20[[#This Row],[TIPO]]="Temporales",_xlfn.XLOOKUP(Tabla20[[#This Row],[NOMBRE Y APELLIDO]],TBLFECHAS[NOMBRE Y APELLIDO],TBLFECHAS[DESDE]),"")</f>
        <v/>
      </c>
      <c r="L1156" s="54" t="str">
        <f>IF(Tabla20[[#This Row],[TIPO]]="Temporales",_xlfn.XLOOKUP(Tabla20[[#This Row],[NOMBRE Y APELLIDO]],TBLFECHAS[NOMBRE Y APELLIDO],TBLFECHAS[HASTA]),"")</f>
        <v/>
      </c>
      <c r="M1156" s="58">
        <v>10000</v>
      </c>
      <c r="N1156" s="59">
        <v>0</v>
      </c>
      <c r="O1156" s="59">
        <v>0</v>
      </c>
      <c r="P1156" s="59">
        <v>0</v>
      </c>
      <c r="Q1156" s="59">
        <f>Tabla20[[#This Row],[sbruto]]-SUM(Tabla20[[#This Row],[ISR]:[AFP]])-Tabla20[[#This Row],[sneto]]</f>
        <v>0</v>
      </c>
      <c r="R1156" s="59">
        <v>10000</v>
      </c>
      <c r="S1156" s="45" t="str">
        <f>_xlfn.XLOOKUP(Tabla20[[#This Row],[cedula]],TMODELO[Numero Documento],TMODELO[gen])</f>
        <v>F</v>
      </c>
      <c r="T1156" s="49" t="str">
        <f>_xlfn.XLOOKUP(Tabla20[[#This Row],[cedula]],TMODELO[Numero Documento],TMODELO[Lugar Funciones Codigo])</f>
        <v>01.83</v>
      </c>
    </row>
    <row r="1157" spans="1:20" hidden="1">
      <c r="A1157" s="57" t="s">
        <v>3114</v>
      </c>
      <c r="B1157" s="57" t="s">
        <v>3152</v>
      </c>
      <c r="C1157" s="57" t="s">
        <v>3155</v>
      </c>
      <c r="D1157" s="57" t="s">
        <v>3197</v>
      </c>
      <c r="E1157" s="57" t="str">
        <f>_xlfn.XLOOKUP(Tabla20[[#This Row],[cedula]],TMODELO[Numero Documento],TMODELO[Empleado])</f>
        <v>LUIS JAEL PERALTA DE LA CRUZ</v>
      </c>
      <c r="F1157" s="57" t="s">
        <v>1069</v>
      </c>
      <c r="G1157" s="57" t="str">
        <f>_xlfn.XLOOKUP(Tabla20[[#This Row],[cedula]],TMODELO[Numero Documento],TMODELO[Lugar Funciones])</f>
        <v>MINISTERIO DE CULTURA</v>
      </c>
      <c r="H1157" s="57" t="str">
        <f>_xlfn.XLOOKUP(Tabla20[[#This Row],[cedula]],TCARRERA[CEDULA],TCARRERA[CATEGORIA DEL SERVIDOR],"")</f>
        <v/>
      </c>
      <c r="I1157" s="65" t="e">
        <f>_xlfn.XLOOKUP(Tabla20[[#This Row],[NOMBRE Y APELLIDO]],#REF!,#REF!,_xlfn.XLOOKUP(Tabla20[[#This Row],[CARGO]],Tabla10[CARGO],Tabla10[CATEGORIA],""))</f>
        <v>#REF!</v>
      </c>
      <c r="J1157" s="50" t="e">
        <f>IF(Tabla20[[#This Row],[CARRERA]]&lt;&gt;"",Tabla20[[#This Row],[CARRERA]],IF(Tabla20[[#This Row],[Columna1]]&lt;&gt;"",Tabla20[[#This Row],[Columna1]],""))</f>
        <v>#REF!</v>
      </c>
      <c r="K1157" s="54" t="str">
        <f>IF(Tabla20[[#This Row],[TIPO]]="Temporales",_xlfn.XLOOKUP(Tabla20[[#This Row],[NOMBRE Y APELLIDO]],TBLFECHAS[NOMBRE Y APELLIDO],TBLFECHAS[DESDE]),"")</f>
        <v/>
      </c>
      <c r="L1157" s="54" t="str">
        <f>IF(Tabla20[[#This Row],[TIPO]]="Temporales",_xlfn.XLOOKUP(Tabla20[[#This Row],[NOMBRE Y APELLIDO]],TBLFECHAS[NOMBRE Y APELLIDO],TBLFECHAS[HASTA]),"")</f>
        <v/>
      </c>
      <c r="M1157" s="58">
        <v>10000</v>
      </c>
      <c r="N1157" s="59">
        <v>0</v>
      </c>
      <c r="O1157" s="59">
        <v>0</v>
      </c>
      <c r="P1157" s="59">
        <v>0</v>
      </c>
      <c r="Q1157" s="59">
        <f>Tabla20[[#This Row],[sbruto]]-SUM(Tabla20[[#This Row],[ISR]:[AFP]])-Tabla20[[#This Row],[sneto]]</f>
        <v>0</v>
      </c>
      <c r="R1157" s="59">
        <v>10000</v>
      </c>
      <c r="S1157" s="45" t="str">
        <f>_xlfn.XLOOKUP(Tabla20[[#This Row],[cedula]],TMODELO[Numero Documento],TMODELO[gen])</f>
        <v>M</v>
      </c>
      <c r="T1157" s="49" t="str">
        <f>_xlfn.XLOOKUP(Tabla20[[#This Row],[cedula]],TMODELO[Numero Documento],TMODELO[Lugar Funciones Codigo])</f>
        <v>01.83</v>
      </c>
    </row>
    <row r="1158" spans="1:20" hidden="1">
      <c r="A1158" s="57" t="s">
        <v>3114</v>
      </c>
      <c r="B1158" s="57" t="s">
        <v>3152</v>
      </c>
      <c r="C1158" s="57" t="s">
        <v>3155</v>
      </c>
      <c r="D1158" s="57" t="s">
        <v>2984</v>
      </c>
      <c r="E1158" s="57" t="str">
        <f>_xlfn.XLOOKUP(Tabla20[[#This Row],[cedula]],TMODELO[Numero Documento],TMODELO[Empleado])</f>
        <v>DARWIN JOSE HEREDIA INOA</v>
      </c>
      <c r="F1158" s="57" t="s">
        <v>1069</v>
      </c>
      <c r="G1158" s="57" t="str">
        <f>_xlfn.XLOOKUP(Tabla20[[#This Row],[cedula]],TMODELO[Numero Documento],TMODELO[Lugar Funciones])</f>
        <v>MINISTERIO DE CULTURA</v>
      </c>
      <c r="H1158" s="57" t="str">
        <f>_xlfn.XLOOKUP(Tabla20[[#This Row],[cedula]],TCARRERA[CEDULA],TCARRERA[CATEGORIA DEL SERVIDOR],"")</f>
        <v/>
      </c>
      <c r="I1158" s="65" t="e">
        <f>_xlfn.XLOOKUP(Tabla20[[#This Row],[NOMBRE Y APELLIDO]],#REF!,#REF!,_xlfn.XLOOKUP(Tabla20[[#This Row],[CARGO]],Tabla10[CARGO],Tabla10[CATEGORIA],""))</f>
        <v>#REF!</v>
      </c>
      <c r="J1158" s="50" t="e">
        <f>IF(Tabla20[[#This Row],[CARRERA]]&lt;&gt;"",Tabla20[[#This Row],[CARRERA]],IF(Tabla20[[#This Row],[Columna1]]&lt;&gt;"",Tabla20[[#This Row],[Columna1]],""))</f>
        <v>#REF!</v>
      </c>
      <c r="K1158" s="54" t="str">
        <f>IF(Tabla20[[#This Row],[TIPO]]="Temporales",_xlfn.XLOOKUP(Tabla20[[#This Row],[NOMBRE Y APELLIDO]],TBLFECHAS[NOMBRE Y APELLIDO],TBLFECHAS[DESDE]),"")</f>
        <v/>
      </c>
      <c r="L1158" s="54" t="str">
        <f>IF(Tabla20[[#This Row],[TIPO]]="Temporales",_xlfn.XLOOKUP(Tabla20[[#This Row],[NOMBRE Y APELLIDO]],TBLFECHAS[NOMBRE Y APELLIDO],TBLFECHAS[HASTA]),"")</f>
        <v/>
      </c>
      <c r="M1158" s="58">
        <v>10000</v>
      </c>
      <c r="N1158" s="59">
        <v>0</v>
      </c>
      <c r="O1158" s="59">
        <v>0</v>
      </c>
      <c r="P1158" s="59">
        <v>0</v>
      </c>
      <c r="Q1158" s="59">
        <f>Tabla20[[#This Row],[sbruto]]-SUM(Tabla20[[#This Row],[ISR]:[AFP]])-Tabla20[[#This Row],[sneto]]</f>
        <v>0</v>
      </c>
      <c r="R1158" s="59">
        <v>10000</v>
      </c>
      <c r="S1158" s="45" t="str">
        <f>_xlfn.XLOOKUP(Tabla20[[#This Row],[cedula]],TMODELO[Numero Documento],TMODELO[gen])</f>
        <v>M</v>
      </c>
      <c r="T1158" s="49" t="str">
        <f>_xlfn.XLOOKUP(Tabla20[[#This Row],[cedula]],TMODELO[Numero Documento],TMODELO[Lugar Funciones Codigo])</f>
        <v>01.83</v>
      </c>
    </row>
    <row r="1159" spans="1:20" hidden="1">
      <c r="A1159" s="57" t="s">
        <v>3114</v>
      </c>
      <c r="B1159" s="57" t="s">
        <v>3152</v>
      </c>
      <c r="C1159" s="57" t="s">
        <v>3155</v>
      </c>
      <c r="D1159" s="57" t="s">
        <v>2979</v>
      </c>
      <c r="E1159" s="57" t="str">
        <f>_xlfn.XLOOKUP(Tabla20[[#This Row],[cedula]],TMODELO[Numero Documento],TMODELO[Empleado])</f>
        <v>CARLOS MANUEL MENDEZ LEDESMA</v>
      </c>
      <c r="F1159" s="57" t="s">
        <v>1069</v>
      </c>
      <c r="G1159" s="57" t="str">
        <f>_xlfn.XLOOKUP(Tabla20[[#This Row],[cedula]],TMODELO[Numero Documento],TMODELO[Lugar Funciones])</f>
        <v>MINISTERIO DE CULTURA</v>
      </c>
      <c r="H1159" s="57" t="str">
        <f>_xlfn.XLOOKUP(Tabla20[[#This Row],[cedula]],TCARRERA[CEDULA],TCARRERA[CATEGORIA DEL SERVIDOR],"")</f>
        <v/>
      </c>
      <c r="I1159" s="65" t="e">
        <f>_xlfn.XLOOKUP(Tabla20[[#This Row],[NOMBRE Y APELLIDO]],#REF!,#REF!,_xlfn.XLOOKUP(Tabla20[[#This Row],[CARGO]],Tabla10[CARGO],Tabla10[CATEGORIA],""))</f>
        <v>#REF!</v>
      </c>
      <c r="J1159" s="41" t="e">
        <f>IF(Tabla20[[#This Row],[CARRERA]]&lt;&gt;"",Tabla20[[#This Row],[CARRERA]],IF(Tabla20[[#This Row],[Columna1]]&lt;&gt;"",Tabla20[[#This Row],[Columna1]],""))</f>
        <v>#REF!</v>
      </c>
      <c r="K1159" s="55" t="str">
        <f>IF(Tabla20[[#This Row],[TIPO]]="Temporales",_xlfn.XLOOKUP(Tabla20[[#This Row],[NOMBRE Y APELLIDO]],TBLFECHAS[NOMBRE Y APELLIDO],TBLFECHAS[DESDE]),"")</f>
        <v/>
      </c>
      <c r="L1159" s="55" t="str">
        <f>IF(Tabla20[[#This Row],[TIPO]]="Temporales",_xlfn.XLOOKUP(Tabla20[[#This Row],[NOMBRE Y APELLIDO]],TBLFECHAS[NOMBRE Y APELLIDO],TBLFECHAS[HASTA]),"")</f>
        <v/>
      </c>
      <c r="M1159" s="58">
        <v>9000</v>
      </c>
      <c r="N1159" s="61">
        <v>0</v>
      </c>
      <c r="O1159" s="59">
        <v>0</v>
      </c>
      <c r="P1159" s="59">
        <v>0</v>
      </c>
      <c r="Q1159" s="59">
        <f>Tabla20[[#This Row],[sbruto]]-SUM(Tabla20[[#This Row],[ISR]:[AFP]])-Tabla20[[#This Row],[sneto]]</f>
        <v>0</v>
      </c>
      <c r="R1159" s="59">
        <v>9000</v>
      </c>
      <c r="S1159" s="45" t="str">
        <f>_xlfn.XLOOKUP(Tabla20[[#This Row],[cedula]],TMODELO[Numero Documento],TMODELO[gen])</f>
        <v>M</v>
      </c>
      <c r="T1159" s="49" t="str">
        <f>_xlfn.XLOOKUP(Tabla20[[#This Row],[cedula]],TMODELO[Numero Documento],TMODELO[Lugar Funciones Codigo])</f>
        <v>01.83</v>
      </c>
    </row>
    <row r="1160" spans="1:20" hidden="1">
      <c r="A1160" s="57" t="s">
        <v>3114</v>
      </c>
      <c r="B1160" s="57" t="s">
        <v>3152</v>
      </c>
      <c r="C1160" s="57" t="s">
        <v>3155</v>
      </c>
      <c r="D1160" s="57" t="s">
        <v>3047</v>
      </c>
      <c r="E1160" s="57" t="str">
        <f>_xlfn.XLOOKUP(Tabla20[[#This Row],[cedula]],TMODELO[Numero Documento],TMODELO[Empleado])</f>
        <v>LUIS MANUEL OTAÑO OTAÑO</v>
      </c>
      <c r="F1160" s="57" t="s">
        <v>1069</v>
      </c>
      <c r="G1160" s="57" t="str">
        <f>_xlfn.XLOOKUP(Tabla20[[#This Row],[cedula]],TMODELO[Numero Documento],TMODELO[Lugar Funciones])</f>
        <v>MINISTERIO DE CULTURA</v>
      </c>
      <c r="H1160" s="57" t="str">
        <f>_xlfn.XLOOKUP(Tabla20[[#This Row],[cedula]],TCARRERA[CEDULA],TCARRERA[CATEGORIA DEL SERVIDOR],"")</f>
        <v/>
      </c>
      <c r="I1160" s="65" t="e">
        <f>_xlfn.XLOOKUP(Tabla20[[#This Row],[NOMBRE Y APELLIDO]],#REF!,#REF!,_xlfn.XLOOKUP(Tabla20[[#This Row],[CARGO]],Tabla10[CARGO],Tabla10[CATEGORIA],""))</f>
        <v>#REF!</v>
      </c>
      <c r="J1160" s="41" t="e">
        <f>IF(Tabla20[[#This Row],[CARRERA]]&lt;&gt;"",Tabla20[[#This Row],[CARRERA]],IF(Tabla20[[#This Row],[Columna1]]&lt;&gt;"",Tabla20[[#This Row],[Columna1]],""))</f>
        <v>#REF!</v>
      </c>
      <c r="K1160" s="55" t="str">
        <f>IF(Tabla20[[#This Row],[TIPO]]="Temporales",_xlfn.XLOOKUP(Tabla20[[#This Row],[NOMBRE Y APELLIDO]],TBLFECHAS[NOMBRE Y APELLIDO],TBLFECHAS[DESDE]),"")</f>
        <v/>
      </c>
      <c r="L1160" s="55" t="str">
        <f>IF(Tabla20[[#This Row],[TIPO]]="Temporales",_xlfn.XLOOKUP(Tabla20[[#This Row],[NOMBRE Y APELLIDO]],TBLFECHAS[NOMBRE Y APELLIDO],TBLFECHAS[HASTA]),"")</f>
        <v/>
      </c>
      <c r="M1160" s="58">
        <v>9000</v>
      </c>
      <c r="N1160" s="63">
        <v>0</v>
      </c>
      <c r="O1160" s="59">
        <v>0</v>
      </c>
      <c r="P1160" s="59">
        <v>0</v>
      </c>
      <c r="Q1160" s="59">
        <f>Tabla20[[#This Row],[sbruto]]-SUM(Tabla20[[#This Row],[ISR]:[AFP]])-Tabla20[[#This Row],[sneto]]</f>
        <v>0</v>
      </c>
      <c r="R1160" s="59">
        <v>9000</v>
      </c>
      <c r="S1160" s="45" t="str">
        <f>_xlfn.XLOOKUP(Tabla20[[#This Row],[cedula]],TMODELO[Numero Documento],TMODELO[gen])</f>
        <v>M</v>
      </c>
      <c r="T1160" s="49" t="str">
        <f>_xlfn.XLOOKUP(Tabla20[[#This Row],[cedula]],TMODELO[Numero Documento],TMODELO[Lugar Funciones Codigo])</f>
        <v>01.83</v>
      </c>
    </row>
    <row r="1161" spans="1:20" hidden="1">
      <c r="A1161" s="57" t="s">
        <v>3114</v>
      </c>
      <c r="B1161" s="57" t="s">
        <v>3152</v>
      </c>
      <c r="C1161" s="57" t="s">
        <v>3155</v>
      </c>
      <c r="D1161" s="57" t="s">
        <v>2970</v>
      </c>
      <c r="E1161" s="57" t="str">
        <f>_xlfn.XLOOKUP(Tabla20[[#This Row],[cedula]],TMODELO[Numero Documento],TMODELO[Empleado])</f>
        <v>ANEURY VENTURA GARCIA</v>
      </c>
      <c r="F1161" s="57" t="s">
        <v>1069</v>
      </c>
      <c r="G1161" s="57" t="str">
        <f>_xlfn.XLOOKUP(Tabla20[[#This Row],[cedula]],TMODELO[Numero Documento],TMODELO[Lugar Funciones])</f>
        <v>MINISTERIO DE CULTURA</v>
      </c>
      <c r="H1161" s="57" t="str">
        <f>_xlfn.XLOOKUP(Tabla20[[#This Row],[cedula]],TCARRERA[CEDULA],TCARRERA[CATEGORIA DEL SERVIDOR],"")</f>
        <v/>
      </c>
      <c r="I1161" s="65" t="e">
        <f>_xlfn.XLOOKUP(Tabla20[[#This Row],[NOMBRE Y APELLIDO]],#REF!,#REF!,_xlfn.XLOOKUP(Tabla20[[#This Row],[CARGO]],Tabla10[CARGO],Tabla10[CATEGORIA],""))</f>
        <v>#REF!</v>
      </c>
      <c r="J1161" s="41" t="e">
        <f>IF(Tabla20[[#This Row],[CARRERA]]&lt;&gt;"",Tabla20[[#This Row],[CARRERA]],IF(Tabla20[[#This Row],[Columna1]]&lt;&gt;"",Tabla20[[#This Row],[Columna1]],""))</f>
        <v>#REF!</v>
      </c>
      <c r="K1161" s="55" t="str">
        <f>IF(Tabla20[[#This Row],[TIPO]]="Temporales",_xlfn.XLOOKUP(Tabla20[[#This Row],[NOMBRE Y APELLIDO]],TBLFECHAS[NOMBRE Y APELLIDO],TBLFECHAS[DESDE]),"")</f>
        <v/>
      </c>
      <c r="L1161" s="55" t="str">
        <f>IF(Tabla20[[#This Row],[TIPO]]="Temporales",_xlfn.XLOOKUP(Tabla20[[#This Row],[NOMBRE Y APELLIDO]],TBLFECHAS[NOMBRE Y APELLIDO],TBLFECHAS[HASTA]),"")</f>
        <v/>
      </c>
      <c r="M1161" s="58">
        <v>8000</v>
      </c>
      <c r="N1161" s="61">
        <v>0</v>
      </c>
      <c r="O1161" s="59">
        <v>0</v>
      </c>
      <c r="P1161" s="59">
        <v>0</v>
      </c>
      <c r="Q1161" s="59">
        <f>Tabla20[[#This Row],[sbruto]]-SUM(Tabla20[[#This Row],[ISR]:[AFP]])-Tabla20[[#This Row],[sneto]]</f>
        <v>0</v>
      </c>
      <c r="R1161" s="59">
        <v>8000</v>
      </c>
      <c r="S1161" s="45" t="str">
        <f>_xlfn.XLOOKUP(Tabla20[[#This Row],[cedula]],TMODELO[Numero Documento],TMODELO[gen])</f>
        <v>M</v>
      </c>
      <c r="T1161" s="49" t="str">
        <f>_xlfn.XLOOKUP(Tabla20[[#This Row],[cedula]],TMODELO[Numero Documento],TMODELO[Lugar Funciones Codigo])</f>
        <v>01.83</v>
      </c>
    </row>
    <row r="1162" spans="1:20" hidden="1">
      <c r="A1162" s="57" t="s">
        <v>3114</v>
      </c>
      <c r="B1162" s="57" t="s">
        <v>3152</v>
      </c>
      <c r="C1162" s="57" t="s">
        <v>3155</v>
      </c>
      <c r="D1162" s="57" t="s">
        <v>2973</v>
      </c>
      <c r="E1162" s="57" t="str">
        <f>_xlfn.XLOOKUP(Tabla20[[#This Row],[cedula]],TMODELO[Numero Documento],TMODELO[Empleado])</f>
        <v>ARIANA ALIYELL BRITO ARCANGEL</v>
      </c>
      <c r="F1162" s="57" t="s">
        <v>1069</v>
      </c>
      <c r="G1162" s="57" t="str">
        <f>_xlfn.XLOOKUP(Tabla20[[#This Row],[cedula]],TMODELO[Numero Documento],TMODELO[Lugar Funciones])</f>
        <v>MINISTERIO DE CULTURA</v>
      </c>
      <c r="H1162" s="57" t="str">
        <f>_xlfn.XLOOKUP(Tabla20[[#This Row],[cedula]],TCARRERA[CEDULA],TCARRERA[CATEGORIA DEL SERVIDOR],"")</f>
        <v/>
      </c>
      <c r="I1162" s="65" t="e">
        <f>_xlfn.XLOOKUP(Tabla20[[#This Row],[NOMBRE Y APELLIDO]],#REF!,#REF!,_xlfn.XLOOKUP(Tabla20[[#This Row],[CARGO]],Tabla10[CARGO],Tabla10[CATEGORIA],""))</f>
        <v>#REF!</v>
      </c>
      <c r="J1162" s="41" t="e">
        <f>IF(Tabla20[[#This Row],[CARRERA]]&lt;&gt;"",Tabla20[[#This Row],[CARRERA]],IF(Tabla20[[#This Row],[Columna1]]&lt;&gt;"",Tabla20[[#This Row],[Columna1]],""))</f>
        <v>#REF!</v>
      </c>
      <c r="K1162" s="55" t="str">
        <f>IF(Tabla20[[#This Row],[TIPO]]="Temporales",_xlfn.XLOOKUP(Tabla20[[#This Row],[NOMBRE Y APELLIDO]],TBLFECHAS[NOMBRE Y APELLIDO],TBLFECHAS[DESDE]),"")</f>
        <v/>
      </c>
      <c r="L1162" s="55" t="str">
        <f>IF(Tabla20[[#This Row],[TIPO]]="Temporales",_xlfn.XLOOKUP(Tabla20[[#This Row],[NOMBRE Y APELLIDO]],TBLFECHAS[NOMBRE Y APELLIDO],TBLFECHAS[HASTA]),"")</f>
        <v/>
      </c>
      <c r="M1162" s="58">
        <v>8000</v>
      </c>
      <c r="N1162" s="61">
        <v>0</v>
      </c>
      <c r="O1162" s="59">
        <v>0</v>
      </c>
      <c r="P1162" s="59">
        <v>0</v>
      </c>
      <c r="Q1162" s="59">
        <f>Tabla20[[#This Row],[sbruto]]-SUM(Tabla20[[#This Row],[ISR]:[AFP]])-Tabla20[[#This Row],[sneto]]</f>
        <v>0</v>
      </c>
      <c r="R1162" s="59">
        <v>8000</v>
      </c>
      <c r="S1162" s="45" t="str">
        <f>_xlfn.XLOOKUP(Tabla20[[#This Row],[cedula]],TMODELO[Numero Documento],TMODELO[gen])</f>
        <v>F</v>
      </c>
      <c r="T1162" s="49" t="str">
        <f>_xlfn.XLOOKUP(Tabla20[[#This Row],[cedula]],TMODELO[Numero Documento],TMODELO[Lugar Funciones Codigo])</f>
        <v>01.83</v>
      </c>
    </row>
    <row r="1163" spans="1:20" hidden="1">
      <c r="A1163" s="57" t="s">
        <v>3114</v>
      </c>
      <c r="B1163" s="57" t="s">
        <v>3152</v>
      </c>
      <c r="C1163" s="57" t="s">
        <v>3155</v>
      </c>
      <c r="D1163" s="57" t="s">
        <v>3028</v>
      </c>
      <c r="E1163" s="57" t="str">
        <f>_xlfn.XLOOKUP(Tabla20[[#This Row],[cedula]],TMODELO[Numero Documento],TMODELO[Empleado])</f>
        <v>JUAN DIAZ DE LA ROSA</v>
      </c>
      <c r="F1163" s="57" t="s">
        <v>1069</v>
      </c>
      <c r="G1163" s="57" t="str">
        <f>_xlfn.XLOOKUP(Tabla20[[#This Row],[cedula]],TMODELO[Numero Documento],TMODELO[Lugar Funciones])</f>
        <v>MINISTERIO DE CULTURA</v>
      </c>
      <c r="H1163" s="57" t="str">
        <f>_xlfn.XLOOKUP(Tabla20[[#This Row],[cedula]],TCARRERA[CEDULA],TCARRERA[CATEGORIA DEL SERVIDOR],"")</f>
        <v/>
      </c>
      <c r="I1163" s="65" t="e">
        <f>_xlfn.XLOOKUP(Tabla20[[#This Row],[NOMBRE Y APELLIDO]],#REF!,#REF!,_xlfn.XLOOKUP(Tabla20[[#This Row],[CARGO]],Tabla10[CARGO],Tabla10[CATEGORIA],""))</f>
        <v>#REF!</v>
      </c>
      <c r="J1163" s="41" t="e">
        <f>IF(Tabla20[[#This Row],[CARRERA]]&lt;&gt;"",Tabla20[[#This Row],[CARRERA]],IF(Tabla20[[#This Row],[Columna1]]&lt;&gt;"",Tabla20[[#This Row],[Columna1]],""))</f>
        <v>#REF!</v>
      </c>
      <c r="K1163" s="55" t="str">
        <f>IF(Tabla20[[#This Row],[TIPO]]="Temporales",_xlfn.XLOOKUP(Tabla20[[#This Row],[NOMBRE Y APELLIDO]],TBLFECHAS[NOMBRE Y APELLIDO],TBLFECHAS[DESDE]),"")</f>
        <v/>
      </c>
      <c r="L1163" s="55" t="str">
        <f>IF(Tabla20[[#This Row],[TIPO]]="Temporales",_xlfn.XLOOKUP(Tabla20[[#This Row],[NOMBRE Y APELLIDO]],TBLFECHAS[NOMBRE Y APELLIDO],TBLFECHAS[HASTA]),"")</f>
        <v/>
      </c>
      <c r="M1163" s="58">
        <v>8000</v>
      </c>
      <c r="N1163" s="61">
        <v>0</v>
      </c>
      <c r="O1163" s="59">
        <v>0</v>
      </c>
      <c r="P1163" s="59">
        <v>0</v>
      </c>
      <c r="Q1163" s="59">
        <f>Tabla20[[#This Row],[sbruto]]-SUM(Tabla20[[#This Row],[ISR]:[AFP]])-Tabla20[[#This Row],[sneto]]</f>
        <v>0</v>
      </c>
      <c r="R1163" s="59">
        <v>8000</v>
      </c>
      <c r="S1163" s="45" t="str">
        <f>_xlfn.XLOOKUP(Tabla20[[#This Row],[cedula]],TMODELO[Numero Documento],TMODELO[gen])</f>
        <v>M</v>
      </c>
      <c r="T1163" s="49" t="str">
        <f>_xlfn.XLOOKUP(Tabla20[[#This Row],[cedula]],TMODELO[Numero Documento],TMODELO[Lugar Funciones Codigo])</f>
        <v>01.83</v>
      </c>
    </row>
    <row r="1164" spans="1:20" hidden="1">
      <c r="A1164" s="57" t="s">
        <v>3114</v>
      </c>
      <c r="B1164" s="57" t="s">
        <v>3152</v>
      </c>
      <c r="C1164" s="57" t="s">
        <v>3155</v>
      </c>
      <c r="D1164" s="57" t="s">
        <v>3088</v>
      </c>
      <c r="E1164" s="57" t="str">
        <f>_xlfn.XLOOKUP(Tabla20[[#This Row],[cedula]],TMODELO[Numero Documento],TMODELO[Empleado])</f>
        <v>WASCAL SUERO FERRERAS</v>
      </c>
      <c r="F1164" s="57" t="s">
        <v>1069</v>
      </c>
      <c r="G1164" s="57" t="str">
        <f>_xlfn.XLOOKUP(Tabla20[[#This Row],[cedula]],TMODELO[Numero Documento],TMODELO[Lugar Funciones])</f>
        <v>MINISTERIO DE CULTURA</v>
      </c>
      <c r="H1164" s="57" t="str">
        <f>_xlfn.XLOOKUP(Tabla20[[#This Row],[cedula]],TCARRERA[CEDULA],TCARRERA[CATEGORIA DEL SERVIDOR],"")</f>
        <v/>
      </c>
      <c r="I1164" s="65" t="e">
        <f>_xlfn.XLOOKUP(Tabla20[[#This Row],[NOMBRE Y APELLIDO]],#REF!,#REF!,_xlfn.XLOOKUP(Tabla20[[#This Row],[CARGO]],Tabla10[CARGO],Tabla10[CATEGORIA],""))</f>
        <v>#REF!</v>
      </c>
      <c r="J1164" s="41" t="e">
        <f>IF(Tabla20[[#This Row],[CARRERA]]&lt;&gt;"",Tabla20[[#This Row],[CARRERA]],IF(Tabla20[[#This Row],[Columna1]]&lt;&gt;"",Tabla20[[#This Row],[Columna1]],""))</f>
        <v>#REF!</v>
      </c>
      <c r="K1164" s="55" t="str">
        <f>IF(Tabla20[[#This Row],[TIPO]]="Temporales",_xlfn.XLOOKUP(Tabla20[[#This Row],[NOMBRE Y APELLIDO]],TBLFECHAS[NOMBRE Y APELLIDO],TBLFECHAS[DESDE]),"")</f>
        <v/>
      </c>
      <c r="L1164" s="55" t="str">
        <f>IF(Tabla20[[#This Row],[TIPO]]="Temporales",_xlfn.XLOOKUP(Tabla20[[#This Row],[NOMBRE Y APELLIDO]],TBLFECHAS[NOMBRE Y APELLIDO],TBLFECHAS[HASTA]),"")</f>
        <v/>
      </c>
      <c r="M1164" s="58">
        <v>8000</v>
      </c>
      <c r="N1164" s="59">
        <v>0</v>
      </c>
      <c r="O1164" s="59">
        <v>0</v>
      </c>
      <c r="P1164" s="59">
        <v>0</v>
      </c>
      <c r="Q1164" s="59">
        <f>Tabla20[[#This Row],[sbruto]]-SUM(Tabla20[[#This Row],[ISR]:[AFP]])-Tabla20[[#This Row],[sneto]]</f>
        <v>0</v>
      </c>
      <c r="R1164" s="59">
        <v>8000</v>
      </c>
      <c r="S1164" s="45" t="str">
        <f>_xlfn.XLOOKUP(Tabla20[[#This Row],[cedula]],TMODELO[Numero Documento],TMODELO[gen])</f>
        <v>M</v>
      </c>
      <c r="T1164" s="49" t="str">
        <f>_xlfn.XLOOKUP(Tabla20[[#This Row],[cedula]],TMODELO[Numero Documento],TMODELO[Lugar Funciones Codigo])</f>
        <v>01.83</v>
      </c>
    </row>
    <row r="1165" spans="1:20" hidden="1">
      <c r="A1165" s="57" t="s">
        <v>3114</v>
      </c>
      <c r="B1165" s="57" t="s">
        <v>3152</v>
      </c>
      <c r="C1165" s="57" t="s">
        <v>3155</v>
      </c>
      <c r="D1165" s="57" t="s">
        <v>3065</v>
      </c>
      <c r="E1165" s="57" t="str">
        <f>_xlfn.XLOOKUP(Tabla20[[#This Row],[cedula]],TMODELO[Numero Documento],TMODELO[Empleado])</f>
        <v>OQUERYS MATOS MEDINA</v>
      </c>
      <c r="F1165" s="57" t="s">
        <v>1069</v>
      </c>
      <c r="G1165" s="57" t="str">
        <f>_xlfn.XLOOKUP(Tabla20[[#This Row],[cedula]],TMODELO[Numero Documento],TMODELO[Lugar Funciones])</f>
        <v>MINISTERIO DE CULTURA</v>
      </c>
      <c r="H1165" s="57" t="str">
        <f>_xlfn.XLOOKUP(Tabla20[[#This Row],[cedula]],TCARRERA[CEDULA],TCARRERA[CATEGORIA DEL SERVIDOR],"")</f>
        <v/>
      </c>
      <c r="I1165" s="65" t="e">
        <f>_xlfn.XLOOKUP(Tabla20[[#This Row],[NOMBRE Y APELLIDO]],#REF!,#REF!,_xlfn.XLOOKUP(Tabla20[[#This Row],[CARGO]],Tabla10[CARGO],Tabla10[CATEGORIA],""))</f>
        <v>#REF!</v>
      </c>
      <c r="J1165" s="41" t="e">
        <f>IF(Tabla20[[#This Row],[CARRERA]]&lt;&gt;"",Tabla20[[#This Row],[CARRERA]],IF(Tabla20[[#This Row],[Columna1]]&lt;&gt;"",Tabla20[[#This Row],[Columna1]],""))</f>
        <v>#REF!</v>
      </c>
      <c r="K1165" s="55" t="str">
        <f>IF(Tabla20[[#This Row],[TIPO]]="Temporales",_xlfn.XLOOKUP(Tabla20[[#This Row],[NOMBRE Y APELLIDO]],TBLFECHAS[NOMBRE Y APELLIDO],TBLFECHAS[DESDE]),"")</f>
        <v/>
      </c>
      <c r="L1165" s="55" t="str">
        <f>IF(Tabla20[[#This Row],[TIPO]]="Temporales",_xlfn.XLOOKUP(Tabla20[[#This Row],[NOMBRE Y APELLIDO]],TBLFECHAS[NOMBRE Y APELLIDO],TBLFECHAS[HASTA]),"")</f>
        <v/>
      </c>
      <c r="M1165" s="58">
        <v>8000</v>
      </c>
      <c r="N1165" s="61">
        <v>0</v>
      </c>
      <c r="O1165" s="59">
        <v>0</v>
      </c>
      <c r="P1165" s="59">
        <v>0</v>
      </c>
      <c r="Q1165" s="59">
        <f>Tabla20[[#This Row],[sbruto]]-SUM(Tabla20[[#This Row],[ISR]:[AFP]])-Tabla20[[#This Row],[sneto]]</f>
        <v>0</v>
      </c>
      <c r="R1165" s="59">
        <v>8000</v>
      </c>
      <c r="S1165" s="45" t="str">
        <f>_xlfn.XLOOKUP(Tabla20[[#This Row],[cedula]],TMODELO[Numero Documento],TMODELO[gen])</f>
        <v>M</v>
      </c>
      <c r="T1165" s="49" t="str">
        <f>_xlfn.XLOOKUP(Tabla20[[#This Row],[cedula]],TMODELO[Numero Documento],TMODELO[Lugar Funciones Codigo])</f>
        <v>01.83</v>
      </c>
    </row>
    <row r="1166" spans="1:20" hidden="1">
      <c r="A1166" s="57" t="s">
        <v>3114</v>
      </c>
      <c r="B1166" s="57" t="s">
        <v>3152</v>
      </c>
      <c r="C1166" s="57" t="s">
        <v>3155</v>
      </c>
      <c r="D1166" s="57" t="s">
        <v>3043</v>
      </c>
      <c r="E1166" s="57" t="str">
        <f>_xlfn.XLOOKUP(Tabla20[[#This Row],[cedula]],TMODELO[Numero Documento],TMODELO[Empleado])</f>
        <v>LEURIS SEVERINO MARMOLEJOS PEÑA</v>
      </c>
      <c r="F1166" s="57" t="s">
        <v>1069</v>
      </c>
      <c r="G1166" s="57" t="str">
        <f>_xlfn.XLOOKUP(Tabla20[[#This Row],[cedula]],TMODELO[Numero Documento],TMODELO[Lugar Funciones])</f>
        <v>MINISTERIO DE CULTURA</v>
      </c>
      <c r="H1166" s="57" t="str">
        <f>_xlfn.XLOOKUP(Tabla20[[#This Row],[cedula]],TCARRERA[CEDULA],TCARRERA[CATEGORIA DEL SERVIDOR],"")</f>
        <v/>
      </c>
      <c r="I1166" s="65" t="e">
        <f>_xlfn.XLOOKUP(Tabla20[[#This Row],[NOMBRE Y APELLIDO]],#REF!,#REF!,_xlfn.XLOOKUP(Tabla20[[#This Row],[CARGO]],Tabla10[CARGO],Tabla10[CATEGORIA],""))</f>
        <v>#REF!</v>
      </c>
      <c r="J1166" s="41" t="e">
        <f>IF(Tabla20[[#This Row],[CARRERA]]&lt;&gt;"",Tabla20[[#This Row],[CARRERA]],IF(Tabla20[[#This Row],[Columna1]]&lt;&gt;"",Tabla20[[#This Row],[Columna1]],""))</f>
        <v>#REF!</v>
      </c>
      <c r="K1166" s="55" t="str">
        <f>IF(Tabla20[[#This Row],[TIPO]]="Temporales",_xlfn.XLOOKUP(Tabla20[[#This Row],[NOMBRE Y APELLIDO]],TBLFECHAS[NOMBRE Y APELLIDO],TBLFECHAS[DESDE]),"")</f>
        <v/>
      </c>
      <c r="L1166" s="55" t="str">
        <f>IF(Tabla20[[#This Row],[TIPO]]="Temporales",_xlfn.XLOOKUP(Tabla20[[#This Row],[NOMBRE Y APELLIDO]],TBLFECHAS[NOMBRE Y APELLIDO],TBLFECHAS[HASTA]),"")</f>
        <v/>
      </c>
      <c r="M1166" s="58">
        <v>8000</v>
      </c>
      <c r="N1166" s="61">
        <v>0</v>
      </c>
      <c r="O1166" s="59">
        <v>0</v>
      </c>
      <c r="P1166" s="59">
        <v>0</v>
      </c>
      <c r="Q1166" s="59">
        <f>Tabla20[[#This Row],[sbruto]]-SUM(Tabla20[[#This Row],[ISR]:[AFP]])-Tabla20[[#This Row],[sneto]]</f>
        <v>0</v>
      </c>
      <c r="R1166" s="59">
        <v>8000</v>
      </c>
      <c r="S1166" s="45" t="str">
        <f>_xlfn.XLOOKUP(Tabla20[[#This Row],[cedula]],TMODELO[Numero Documento],TMODELO[gen])</f>
        <v>M</v>
      </c>
      <c r="T1166" s="49" t="str">
        <f>_xlfn.XLOOKUP(Tabla20[[#This Row],[cedula]],TMODELO[Numero Documento],TMODELO[Lugar Funciones Codigo])</f>
        <v>01.83</v>
      </c>
    </row>
    <row r="1167" spans="1:20" hidden="1">
      <c r="A1167" s="57" t="s">
        <v>3114</v>
      </c>
      <c r="B1167" s="57" t="s">
        <v>3152</v>
      </c>
      <c r="C1167" s="57" t="s">
        <v>3155</v>
      </c>
      <c r="D1167" s="57" t="s">
        <v>3001</v>
      </c>
      <c r="E1167" s="57" t="str">
        <f>_xlfn.XLOOKUP(Tabla20[[#This Row],[cedula]],TMODELO[Numero Documento],TMODELO[Empleado])</f>
        <v>FRANKLIN HERIBERTO MORETA</v>
      </c>
      <c r="F1167" s="57" t="s">
        <v>1069</v>
      </c>
      <c r="G1167" s="57" t="str">
        <f>_xlfn.XLOOKUP(Tabla20[[#This Row],[cedula]],TMODELO[Numero Documento],TMODELO[Lugar Funciones])</f>
        <v>MINISTERIO DE CULTURA</v>
      </c>
      <c r="H1167" s="57" t="str">
        <f>_xlfn.XLOOKUP(Tabla20[[#This Row],[cedula]],TCARRERA[CEDULA],TCARRERA[CATEGORIA DEL SERVIDOR],"")</f>
        <v/>
      </c>
      <c r="I1167" s="65" t="e">
        <f>_xlfn.XLOOKUP(Tabla20[[#This Row],[NOMBRE Y APELLIDO]],#REF!,#REF!,_xlfn.XLOOKUP(Tabla20[[#This Row],[CARGO]],Tabla10[CARGO],Tabla10[CATEGORIA],""))</f>
        <v>#REF!</v>
      </c>
      <c r="J1167" s="41" t="e">
        <f>IF(Tabla20[[#This Row],[CARRERA]]&lt;&gt;"",Tabla20[[#This Row],[CARRERA]],IF(Tabla20[[#This Row],[Columna1]]&lt;&gt;"",Tabla20[[#This Row],[Columna1]],""))</f>
        <v>#REF!</v>
      </c>
      <c r="K1167" s="55" t="str">
        <f>IF(Tabla20[[#This Row],[TIPO]]="Temporales",_xlfn.XLOOKUP(Tabla20[[#This Row],[NOMBRE Y APELLIDO]],TBLFECHAS[NOMBRE Y APELLIDO],TBLFECHAS[DESDE]),"")</f>
        <v/>
      </c>
      <c r="L1167" s="55" t="str">
        <f>IF(Tabla20[[#This Row],[TIPO]]="Temporales",_xlfn.XLOOKUP(Tabla20[[#This Row],[NOMBRE Y APELLIDO]],TBLFECHAS[NOMBRE Y APELLIDO],TBLFECHAS[HASTA]),"")</f>
        <v/>
      </c>
      <c r="M1167" s="58">
        <v>8000</v>
      </c>
      <c r="N1167" s="59">
        <v>0</v>
      </c>
      <c r="O1167" s="59">
        <v>0</v>
      </c>
      <c r="P1167" s="59">
        <v>0</v>
      </c>
      <c r="Q1167" s="59">
        <f>Tabla20[[#This Row],[sbruto]]-SUM(Tabla20[[#This Row],[ISR]:[AFP]])-Tabla20[[#This Row],[sneto]]</f>
        <v>0</v>
      </c>
      <c r="R1167" s="59">
        <v>8000</v>
      </c>
      <c r="S1167" s="49" t="str">
        <f>_xlfn.XLOOKUP(Tabla20[[#This Row],[cedula]],TMODELO[Numero Documento],TMODELO[gen])</f>
        <v>M</v>
      </c>
      <c r="T1167" s="49" t="str">
        <f>_xlfn.XLOOKUP(Tabla20[[#This Row],[cedula]],TMODELO[Numero Documento],TMODELO[Lugar Funciones Codigo])</f>
        <v>01.83</v>
      </c>
    </row>
    <row r="1168" spans="1:20" hidden="1">
      <c r="A1168" s="57" t="s">
        <v>3114</v>
      </c>
      <c r="B1168" s="57" t="s">
        <v>3152</v>
      </c>
      <c r="C1168" s="57" t="s">
        <v>3155</v>
      </c>
      <c r="D1168" s="57" t="s">
        <v>2993</v>
      </c>
      <c r="E1168" s="57" t="str">
        <f>_xlfn.XLOOKUP(Tabla20[[#This Row],[cedula]],TMODELO[Numero Documento],TMODELO[Empleado])</f>
        <v>ERNESTO ENRIQUE MATOS</v>
      </c>
      <c r="F1168" s="57" t="s">
        <v>1069</v>
      </c>
      <c r="G1168" s="57" t="str">
        <f>_xlfn.XLOOKUP(Tabla20[[#This Row],[cedula]],TMODELO[Numero Documento],TMODELO[Lugar Funciones])</f>
        <v>MINISTERIO DE CULTURA</v>
      </c>
      <c r="H1168" s="57" t="str">
        <f>_xlfn.XLOOKUP(Tabla20[[#This Row],[cedula]],TCARRERA[CEDULA],TCARRERA[CATEGORIA DEL SERVIDOR],"")</f>
        <v/>
      </c>
      <c r="I1168" s="65" t="e">
        <f>_xlfn.XLOOKUP(Tabla20[[#This Row],[NOMBRE Y APELLIDO]],#REF!,#REF!,_xlfn.XLOOKUP(Tabla20[[#This Row],[CARGO]],Tabla10[CARGO],Tabla10[CATEGORIA],""))</f>
        <v>#REF!</v>
      </c>
      <c r="J1168" s="41" t="e">
        <f>IF(Tabla20[[#This Row],[CARRERA]]&lt;&gt;"",Tabla20[[#This Row],[CARRERA]],IF(Tabla20[[#This Row],[Columna1]]&lt;&gt;"",Tabla20[[#This Row],[Columna1]],""))</f>
        <v>#REF!</v>
      </c>
      <c r="K1168" s="55" t="str">
        <f>IF(Tabla20[[#This Row],[TIPO]]="Temporales",_xlfn.XLOOKUP(Tabla20[[#This Row],[NOMBRE Y APELLIDO]],TBLFECHAS[NOMBRE Y APELLIDO],TBLFECHAS[DESDE]),"")</f>
        <v/>
      </c>
      <c r="L1168" s="55" t="str">
        <f>IF(Tabla20[[#This Row],[TIPO]]="Temporales",_xlfn.XLOOKUP(Tabla20[[#This Row],[NOMBRE Y APELLIDO]],TBLFECHAS[NOMBRE Y APELLIDO],TBLFECHAS[HASTA]),"")</f>
        <v/>
      </c>
      <c r="M1168" s="58">
        <v>8000</v>
      </c>
      <c r="N1168" s="59">
        <v>0</v>
      </c>
      <c r="O1168" s="59">
        <v>0</v>
      </c>
      <c r="P1168" s="59">
        <v>0</v>
      </c>
      <c r="Q1168" s="59">
        <f>Tabla20[[#This Row],[sbruto]]-SUM(Tabla20[[#This Row],[ISR]:[AFP]])-Tabla20[[#This Row],[sneto]]</f>
        <v>0</v>
      </c>
      <c r="R1168" s="59">
        <v>8000</v>
      </c>
      <c r="S1168" s="48" t="str">
        <f>_xlfn.XLOOKUP(Tabla20[[#This Row],[cedula]],TMODELO[Numero Documento],TMODELO[gen])</f>
        <v>M</v>
      </c>
      <c r="T1168" s="49" t="str">
        <f>_xlfn.XLOOKUP(Tabla20[[#This Row],[cedula]],TMODELO[Numero Documento],TMODELO[Lugar Funciones Codigo])</f>
        <v>01.83</v>
      </c>
    </row>
    <row r="1169" spans="1:20" hidden="1">
      <c r="A1169" s="57" t="s">
        <v>3114</v>
      </c>
      <c r="B1169" s="57" t="s">
        <v>3152</v>
      </c>
      <c r="C1169" s="57" t="s">
        <v>3155</v>
      </c>
      <c r="D1169" s="57" t="s">
        <v>3093</v>
      </c>
      <c r="E1169" s="57" t="str">
        <f>_xlfn.XLOOKUP(Tabla20[[#This Row],[cedula]],TMODELO[Numero Documento],TMODELO[Empleado])</f>
        <v>YANLONKY JAEL MORA</v>
      </c>
      <c r="F1169" s="57" t="s">
        <v>1069</v>
      </c>
      <c r="G1169" s="57" t="str">
        <f>_xlfn.XLOOKUP(Tabla20[[#This Row],[cedula]],TMODELO[Numero Documento],TMODELO[Lugar Funciones])</f>
        <v>MINISTERIO DE CULTURA</v>
      </c>
      <c r="H1169" s="57" t="str">
        <f>_xlfn.XLOOKUP(Tabla20[[#This Row],[cedula]],TCARRERA[CEDULA],TCARRERA[CATEGORIA DEL SERVIDOR],"")</f>
        <v/>
      </c>
      <c r="I1169" s="65" t="e">
        <f>_xlfn.XLOOKUP(Tabla20[[#This Row],[NOMBRE Y APELLIDO]],#REF!,#REF!,_xlfn.XLOOKUP(Tabla20[[#This Row],[CARGO]],Tabla10[CARGO],Tabla10[CATEGORIA],""))</f>
        <v>#REF!</v>
      </c>
      <c r="J1169" s="41" t="e">
        <f>IF(Tabla20[[#This Row],[CARRERA]]&lt;&gt;"",Tabla20[[#This Row],[CARRERA]],IF(Tabla20[[#This Row],[Columna1]]&lt;&gt;"",Tabla20[[#This Row],[Columna1]],""))</f>
        <v>#REF!</v>
      </c>
      <c r="K1169" s="55" t="str">
        <f>IF(Tabla20[[#This Row],[TIPO]]="Temporales",_xlfn.XLOOKUP(Tabla20[[#This Row],[NOMBRE Y APELLIDO]],TBLFECHAS[NOMBRE Y APELLIDO],TBLFECHAS[DESDE]),"")</f>
        <v/>
      </c>
      <c r="L1169" s="55" t="str">
        <f>IF(Tabla20[[#This Row],[TIPO]]="Temporales",_xlfn.XLOOKUP(Tabla20[[#This Row],[NOMBRE Y APELLIDO]],TBLFECHAS[NOMBRE Y APELLIDO],TBLFECHAS[HASTA]),"")</f>
        <v/>
      </c>
      <c r="M1169" s="58">
        <v>8000</v>
      </c>
      <c r="N1169" s="61">
        <v>0</v>
      </c>
      <c r="O1169" s="59">
        <v>0</v>
      </c>
      <c r="P1169" s="59">
        <v>0</v>
      </c>
      <c r="Q1169" s="59">
        <f>Tabla20[[#This Row],[sbruto]]-SUM(Tabla20[[#This Row],[ISR]:[AFP]])-Tabla20[[#This Row],[sneto]]</f>
        <v>0</v>
      </c>
      <c r="R1169" s="59">
        <v>8000</v>
      </c>
      <c r="S1169" s="45" t="str">
        <f>_xlfn.XLOOKUP(Tabla20[[#This Row],[cedula]],TMODELO[Numero Documento],TMODELO[gen])</f>
        <v>M</v>
      </c>
      <c r="T1169" s="49" t="str">
        <f>_xlfn.XLOOKUP(Tabla20[[#This Row],[cedula]],TMODELO[Numero Documento],TMODELO[Lugar Funciones Codigo])</f>
        <v>01.83</v>
      </c>
    </row>
    <row r="1170" spans="1:20" hidden="1">
      <c r="A1170" s="57" t="s">
        <v>3114</v>
      </c>
      <c r="B1170" s="57" t="s">
        <v>3152</v>
      </c>
      <c r="C1170" s="57" t="s">
        <v>3155</v>
      </c>
      <c r="D1170" s="57" t="s">
        <v>3056</v>
      </c>
      <c r="E1170" s="57" t="str">
        <f>_xlfn.XLOOKUP(Tabla20[[#This Row],[cedula]],TMODELO[Numero Documento],TMODELO[Empleado])</f>
        <v>MARY JOE PEREZ GOMEZ</v>
      </c>
      <c r="F1170" s="57" t="s">
        <v>1069</v>
      </c>
      <c r="G1170" s="57" t="str">
        <f>_xlfn.XLOOKUP(Tabla20[[#This Row],[cedula]],TMODELO[Numero Documento],TMODELO[Lugar Funciones])</f>
        <v>MINISTERIO DE CULTURA</v>
      </c>
      <c r="H1170" s="57" t="str">
        <f>_xlfn.XLOOKUP(Tabla20[[#This Row],[cedula]],TCARRERA[CEDULA],TCARRERA[CATEGORIA DEL SERVIDOR],"")</f>
        <v/>
      </c>
      <c r="I1170" s="65" t="e">
        <f>_xlfn.XLOOKUP(Tabla20[[#This Row],[NOMBRE Y APELLIDO]],#REF!,#REF!,_xlfn.XLOOKUP(Tabla20[[#This Row],[CARGO]],Tabla10[CARGO],Tabla10[CATEGORIA],""))</f>
        <v>#REF!</v>
      </c>
      <c r="J1170" s="50" t="e">
        <f>IF(Tabla20[[#This Row],[CARRERA]]&lt;&gt;"",Tabla20[[#This Row],[CARRERA]],IF(Tabla20[[#This Row],[Columna1]]&lt;&gt;"",Tabla20[[#This Row],[Columna1]],""))</f>
        <v>#REF!</v>
      </c>
      <c r="K1170" s="54" t="str">
        <f>IF(Tabla20[[#This Row],[TIPO]]="Temporales",_xlfn.XLOOKUP(Tabla20[[#This Row],[NOMBRE Y APELLIDO]],TBLFECHAS[NOMBRE Y APELLIDO],TBLFECHAS[DESDE]),"")</f>
        <v/>
      </c>
      <c r="L1170" s="54" t="str">
        <f>IF(Tabla20[[#This Row],[TIPO]]="Temporales",_xlfn.XLOOKUP(Tabla20[[#This Row],[NOMBRE Y APELLIDO]],TBLFECHAS[NOMBRE Y APELLIDO],TBLFECHAS[HASTA]),"")</f>
        <v/>
      </c>
      <c r="M1170" s="58">
        <v>7000</v>
      </c>
      <c r="N1170" s="60">
        <v>0</v>
      </c>
      <c r="O1170" s="59">
        <v>0</v>
      </c>
      <c r="P1170" s="59">
        <v>0</v>
      </c>
      <c r="Q1170" s="59">
        <f>Tabla20[[#This Row],[sbruto]]-SUM(Tabla20[[#This Row],[ISR]:[AFP]])-Tabla20[[#This Row],[sneto]]</f>
        <v>0</v>
      </c>
      <c r="R1170" s="59">
        <v>7000</v>
      </c>
      <c r="S1170" s="45" t="str">
        <f>_xlfn.XLOOKUP(Tabla20[[#This Row],[cedula]],TMODELO[Numero Documento],TMODELO[gen])</f>
        <v>F</v>
      </c>
      <c r="T1170" s="49" t="str">
        <f>_xlfn.XLOOKUP(Tabla20[[#This Row],[cedula]],TMODELO[Numero Documento],TMODELO[Lugar Funciones Codigo])</f>
        <v>01.83</v>
      </c>
    </row>
    <row r="1171" spans="1:20" hidden="1">
      <c r="A1171" s="57" t="s">
        <v>3114</v>
      </c>
      <c r="B1171" s="57" t="s">
        <v>3152</v>
      </c>
      <c r="C1171" s="57" t="s">
        <v>3155</v>
      </c>
      <c r="D1171" s="57" t="s">
        <v>3074</v>
      </c>
      <c r="E1171" s="57" t="str">
        <f>_xlfn.XLOOKUP(Tabla20[[#This Row],[cedula]],TMODELO[Numero Documento],TMODELO[Empleado])</f>
        <v>RAMON DISLA DE LA CRUZ</v>
      </c>
      <c r="F1171" s="57" t="s">
        <v>1069</v>
      </c>
      <c r="G1171" s="57" t="str">
        <f>_xlfn.XLOOKUP(Tabla20[[#This Row],[cedula]],TMODELO[Numero Documento],TMODELO[Lugar Funciones])</f>
        <v>MINISTERIO DE CULTURA</v>
      </c>
      <c r="H1171" s="57" t="str">
        <f>_xlfn.XLOOKUP(Tabla20[[#This Row],[cedula]],TCARRERA[CEDULA],TCARRERA[CATEGORIA DEL SERVIDOR],"")</f>
        <v/>
      </c>
      <c r="I1171" s="65" t="e">
        <f>_xlfn.XLOOKUP(Tabla20[[#This Row],[NOMBRE Y APELLIDO]],#REF!,#REF!,_xlfn.XLOOKUP(Tabla20[[#This Row],[CARGO]],Tabla10[CARGO],Tabla10[CATEGORIA],""))</f>
        <v>#REF!</v>
      </c>
      <c r="J1171" s="41" t="e">
        <f>IF(Tabla20[[#This Row],[CARRERA]]&lt;&gt;"",Tabla20[[#This Row],[CARRERA]],IF(Tabla20[[#This Row],[Columna1]]&lt;&gt;"",Tabla20[[#This Row],[Columna1]],""))</f>
        <v>#REF!</v>
      </c>
      <c r="K1171" s="55" t="str">
        <f>IF(Tabla20[[#This Row],[TIPO]]="Temporales",_xlfn.XLOOKUP(Tabla20[[#This Row],[NOMBRE Y APELLIDO]],TBLFECHAS[NOMBRE Y APELLIDO],TBLFECHAS[DESDE]),"")</f>
        <v/>
      </c>
      <c r="L1171" s="55" t="str">
        <f>IF(Tabla20[[#This Row],[TIPO]]="Temporales",_xlfn.XLOOKUP(Tabla20[[#This Row],[NOMBRE Y APELLIDO]],TBLFECHAS[NOMBRE Y APELLIDO],TBLFECHAS[HASTA]),"")</f>
        <v/>
      </c>
      <c r="M1171" s="58">
        <v>7000</v>
      </c>
      <c r="N1171" s="61">
        <v>0</v>
      </c>
      <c r="O1171" s="59">
        <v>0</v>
      </c>
      <c r="P1171" s="59">
        <v>0</v>
      </c>
      <c r="Q1171" s="59">
        <f>Tabla20[[#This Row],[sbruto]]-SUM(Tabla20[[#This Row],[ISR]:[AFP]])-Tabla20[[#This Row],[sneto]]</f>
        <v>0</v>
      </c>
      <c r="R1171" s="59">
        <v>7000</v>
      </c>
      <c r="S1171" s="45" t="str">
        <f>_xlfn.XLOOKUP(Tabla20[[#This Row],[cedula]],TMODELO[Numero Documento],TMODELO[gen])</f>
        <v>M</v>
      </c>
      <c r="T1171" s="49" t="str">
        <f>_xlfn.XLOOKUP(Tabla20[[#This Row],[cedula]],TMODELO[Numero Documento],TMODELO[Lugar Funciones Codigo])</f>
        <v>01.83</v>
      </c>
    </row>
    <row r="1172" spans="1:20" hidden="1">
      <c r="A1172" s="57" t="s">
        <v>3114</v>
      </c>
      <c r="B1172" s="57" t="s">
        <v>3152</v>
      </c>
      <c r="C1172" s="57" t="s">
        <v>3155</v>
      </c>
      <c r="D1172" s="57" t="s">
        <v>3020</v>
      </c>
      <c r="E1172" s="57" t="str">
        <f>_xlfn.XLOOKUP(Tabla20[[#This Row],[cedula]],TMODELO[Numero Documento],TMODELO[Empleado])</f>
        <v>JOSE FELIPE AYALA ACOSTA</v>
      </c>
      <c r="F1172" s="57" t="s">
        <v>1069</v>
      </c>
      <c r="G1172" s="57" t="str">
        <f>_xlfn.XLOOKUP(Tabla20[[#This Row],[cedula]],TMODELO[Numero Documento],TMODELO[Lugar Funciones])</f>
        <v>MINISTERIO DE CULTURA</v>
      </c>
      <c r="H1172" s="57" t="str">
        <f>_xlfn.XLOOKUP(Tabla20[[#This Row],[cedula]],TCARRERA[CEDULA],TCARRERA[CATEGORIA DEL SERVIDOR],"")</f>
        <v/>
      </c>
      <c r="I1172" s="65" t="e">
        <f>_xlfn.XLOOKUP(Tabla20[[#This Row],[NOMBRE Y APELLIDO]],#REF!,#REF!,_xlfn.XLOOKUP(Tabla20[[#This Row],[CARGO]],Tabla10[CARGO],Tabla10[CATEGORIA],""))</f>
        <v>#REF!</v>
      </c>
      <c r="J1172" s="50" t="e">
        <f>IF(Tabla20[[#This Row],[CARRERA]]&lt;&gt;"",Tabla20[[#This Row],[CARRERA]],IF(Tabla20[[#This Row],[Columna1]]&lt;&gt;"",Tabla20[[#This Row],[Columna1]],""))</f>
        <v>#REF!</v>
      </c>
      <c r="K1172" s="54" t="str">
        <f>IF(Tabla20[[#This Row],[TIPO]]="Temporales",_xlfn.XLOOKUP(Tabla20[[#This Row],[NOMBRE Y APELLIDO]],TBLFECHAS[NOMBRE Y APELLIDO],TBLFECHAS[DESDE]),"")</f>
        <v/>
      </c>
      <c r="L1172" s="54" t="str">
        <f>IF(Tabla20[[#This Row],[TIPO]]="Temporales",_xlfn.XLOOKUP(Tabla20[[#This Row],[NOMBRE Y APELLIDO]],TBLFECHAS[NOMBRE Y APELLIDO],TBLFECHAS[HASTA]),"")</f>
        <v/>
      </c>
      <c r="M1172" s="58">
        <v>7000</v>
      </c>
      <c r="N1172" s="63">
        <v>0</v>
      </c>
      <c r="O1172" s="59">
        <v>0</v>
      </c>
      <c r="P1172" s="59">
        <v>0</v>
      </c>
      <c r="Q1172" s="59">
        <f>Tabla20[[#This Row],[sbruto]]-SUM(Tabla20[[#This Row],[ISR]:[AFP]])-Tabla20[[#This Row],[sneto]]</f>
        <v>0</v>
      </c>
      <c r="R1172" s="59">
        <v>7000</v>
      </c>
      <c r="S1172" s="45" t="str">
        <f>_xlfn.XLOOKUP(Tabla20[[#This Row],[cedula]],TMODELO[Numero Documento],TMODELO[gen])</f>
        <v>M</v>
      </c>
      <c r="T1172" s="49" t="str">
        <f>_xlfn.XLOOKUP(Tabla20[[#This Row],[cedula]],TMODELO[Numero Documento],TMODELO[Lugar Funciones Codigo])</f>
        <v>01.83</v>
      </c>
    </row>
    <row r="1173" spans="1:20" hidden="1">
      <c r="A1173" s="57" t="s">
        <v>3114</v>
      </c>
      <c r="B1173" s="57" t="s">
        <v>3152</v>
      </c>
      <c r="C1173" s="57" t="s">
        <v>3155</v>
      </c>
      <c r="D1173" s="57" t="s">
        <v>2966</v>
      </c>
      <c r="E1173" s="57" t="str">
        <f>_xlfn.XLOOKUP(Tabla20[[#This Row],[cedula]],TMODELO[Numero Documento],TMODELO[Empleado])</f>
        <v>ALGENIS GARCIA LOPEZ</v>
      </c>
      <c r="F1173" s="57" t="s">
        <v>1069</v>
      </c>
      <c r="G1173" s="57" t="str">
        <f>_xlfn.XLOOKUP(Tabla20[[#This Row],[cedula]],TMODELO[Numero Documento],TMODELO[Lugar Funciones])</f>
        <v>MINISTERIO DE CULTURA</v>
      </c>
      <c r="H1173" s="57" t="str">
        <f>_xlfn.XLOOKUP(Tabla20[[#This Row],[cedula]],TCARRERA[CEDULA],TCARRERA[CATEGORIA DEL SERVIDOR],"")</f>
        <v/>
      </c>
      <c r="I1173" s="65" t="e">
        <f>_xlfn.XLOOKUP(Tabla20[[#This Row],[NOMBRE Y APELLIDO]],#REF!,#REF!,_xlfn.XLOOKUP(Tabla20[[#This Row],[CARGO]],Tabla10[CARGO],Tabla10[CATEGORIA],""))</f>
        <v>#REF!</v>
      </c>
      <c r="J1173" s="41" t="e">
        <f>IF(Tabla20[[#This Row],[CARRERA]]&lt;&gt;"",Tabla20[[#This Row],[CARRERA]],IF(Tabla20[[#This Row],[Columna1]]&lt;&gt;"",Tabla20[[#This Row],[Columna1]],""))</f>
        <v>#REF!</v>
      </c>
      <c r="K1173" s="55" t="str">
        <f>IF(Tabla20[[#This Row],[TIPO]]="Temporales",_xlfn.XLOOKUP(Tabla20[[#This Row],[NOMBRE Y APELLIDO]],TBLFECHAS[NOMBRE Y APELLIDO],TBLFECHAS[DESDE]),"")</f>
        <v/>
      </c>
      <c r="L1173" s="55" t="str">
        <f>IF(Tabla20[[#This Row],[TIPO]]="Temporales",_xlfn.XLOOKUP(Tabla20[[#This Row],[NOMBRE Y APELLIDO]],TBLFECHAS[NOMBRE Y APELLIDO],TBLFECHAS[HASTA]),"")</f>
        <v/>
      </c>
      <c r="M1173" s="58">
        <v>6500</v>
      </c>
      <c r="N1173" s="61">
        <v>0</v>
      </c>
      <c r="O1173" s="59">
        <v>0</v>
      </c>
      <c r="P1173" s="59">
        <v>0</v>
      </c>
      <c r="Q1173" s="59">
        <f>Tabla20[[#This Row],[sbruto]]-SUM(Tabla20[[#This Row],[ISR]:[AFP]])-Tabla20[[#This Row],[sneto]]</f>
        <v>0</v>
      </c>
      <c r="R1173" s="59">
        <v>6500</v>
      </c>
      <c r="S1173" s="45" t="str">
        <f>_xlfn.XLOOKUP(Tabla20[[#This Row],[cedula]],TMODELO[Numero Documento],TMODELO[gen])</f>
        <v>M</v>
      </c>
      <c r="T1173" s="49" t="str">
        <f>_xlfn.XLOOKUP(Tabla20[[#This Row],[cedula]],TMODELO[Numero Documento],TMODELO[Lugar Funciones Codigo])</f>
        <v>01.83</v>
      </c>
    </row>
    <row r="1174" spans="1:20" hidden="1">
      <c r="A1174" s="57" t="s">
        <v>3114</v>
      </c>
      <c r="B1174" s="57" t="s">
        <v>3152</v>
      </c>
      <c r="C1174" s="57" t="s">
        <v>3155</v>
      </c>
      <c r="D1174" s="57" t="s">
        <v>3015</v>
      </c>
      <c r="E1174" s="57" t="str">
        <f>_xlfn.XLOOKUP(Tabla20[[#This Row],[cedula]],TMODELO[Numero Documento],TMODELO[Empleado])</f>
        <v>JOHAN MANUEL GURIDIS</v>
      </c>
      <c r="F1174" s="57" t="s">
        <v>1069</v>
      </c>
      <c r="G1174" s="57" t="str">
        <f>_xlfn.XLOOKUP(Tabla20[[#This Row],[cedula]],TMODELO[Numero Documento],TMODELO[Lugar Funciones])</f>
        <v>MINISTERIO DE CULTURA</v>
      </c>
      <c r="H1174" s="57" t="str">
        <f>_xlfn.XLOOKUP(Tabla20[[#This Row],[cedula]],TCARRERA[CEDULA],TCARRERA[CATEGORIA DEL SERVIDOR],"")</f>
        <v/>
      </c>
      <c r="I1174" s="65" t="e">
        <f>_xlfn.XLOOKUP(Tabla20[[#This Row],[NOMBRE Y APELLIDO]],#REF!,#REF!,_xlfn.XLOOKUP(Tabla20[[#This Row],[CARGO]],Tabla10[CARGO],Tabla10[CATEGORIA],""))</f>
        <v>#REF!</v>
      </c>
      <c r="J1174" s="50" t="e">
        <f>IF(Tabla20[[#This Row],[CARRERA]]&lt;&gt;"",Tabla20[[#This Row],[CARRERA]],IF(Tabla20[[#This Row],[Columna1]]&lt;&gt;"",Tabla20[[#This Row],[Columna1]],""))</f>
        <v>#REF!</v>
      </c>
      <c r="K1174" s="54" t="str">
        <f>IF(Tabla20[[#This Row],[TIPO]]="Temporales",_xlfn.XLOOKUP(Tabla20[[#This Row],[NOMBRE Y APELLIDO]],TBLFECHAS[NOMBRE Y APELLIDO],TBLFECHAS[DESDE]),"")</f>
        <v/>
      </c>
      <c r="L1174" s="54" t="str">
        <f>IF(Tabla20[[#This Row],[TIPO]]="Temporales",_xlfn.XLOOKUP(Tabla20[[#This Row],[NOMBRE Y APELLIDO]],TBLFECHAS[NOMBRE Y APELLIDO],TBLFECHAS[HASTA]),"")</f>
        <v/>
      </c>
      <c r="M1174" s="58">
        <v>6000</v>
      </c>
      <c r="N1174" s="59">
        <v>0</v>
      </c>
      <c r="O1174" s="59">
        <v>0</v>
      </c>
      <c r="P1174" s="59">
        <v>0</v>
      </c>
      <c r="Q1174" s="59">
        <f>Tabla20[[#This Row],[sbruto]]-SUM(Tabla20[[#This Row],[ISR]:[AFP]])-Tabla20[[#This Row],[sneto]]</f>
        <v>0</v>
      </c>
      <c r="R1174" s="59">
        <v>6000</v>
      </c>
      <c r="S1174" s="45" t="str">
        <f>_xlfn.XLOOKUP(Tabla20[[#This Row],[cedula]],TMODELO[Numero Documento],TMODELO[gen])</f>
        <v>F</v>
      </c>
      <c r="T1174" s="49" t="str">
        <f>_xlfn.XLOOKUP(Tabla20[[#This Row],[cedula]],TMODELO[Numero Documento],TMODELO[Lugar Funciones Codigo])</f>
        <v>01.83</v>
      </c>
    </row>
    <row r="1175" spans="1:20" hidden="1">
      <c r="A1175" s="57" t="s">
        <v>3114</v>
      </c>
      <c r="B1175" s="57" t="s">
        <v>3152</v>
      </c>
      <c r="C1175" s="57" t="s">
        <v>3155</v>
      </c>
      <c r="D1175" s="57" t="s">
        <v>3125</v>
      </c>
      <c r="E1175" s="57" t="str">
        <f>_xlfn.XLOOKUP(Tabla20[[#This Row],[cedula]],TMODELO[Numero Documento],TMODELO[Empleado])</f>
        <v>OBISPO ENCARNACION ENCARNACION</v>
      </c>
      <c r="F1175" s="57" t="s">
        <v>1069</v>
      </c>
      <c r="G1175" s="57" t="str">
        <f>_xlfn.XLOOKUP(Tabla20[[#This Row],[cedula]],TMODELO[Numero Documento],TMODELO[Lugar Funciones])</f>
        <v>MINISTERIO DE CULTURA</v>
      </c>
      <c r="H1175" s="57" t="str">
        <f>_xlfn.XLOOKUP(Tabla20[[#This Row],[cedula]],TCARRERA[CEDULA],TCARRERA[CATEGORIA DEL SERVIDOR],"")</f>
        <v/>
      </c>
      <c r="I1175" s="65" t="e">
        <f>_xlfn.XLOOKUP(Tabla20[[#This Row],[NOMBRE Y APELLIDO]],#REF!,#REF!,_xlfn.XLOOKUP(Tabla20[[#This Row],[CARGO]],Tabla10[CARGO],Tabla10[CATEGORIA],""))</f>
        <v>#REF!</v>
      </c>
      <c r="J1175" s="41" t="e">
        <f>IF(Tabla20[[#This Row],[CARRERA]]&lt;&gt;"",Tabla20[[#This Row],[CARRERA]],IF(Tabla20[[#This Row],[Columna1]]&lt;&gt;"",Tabla20[[#This Row],[Columna1]],""))</f>
        <v>#REF!</v>
      </c>
      <c r="K1175" s="55" t="str">
        <f>IF(Tabla20[[#This Row],[TIPO]]="Temporales",_xlfn.XLOOKUP(Tabla20[[#This Row],[NOMBRE Y APELLIDO]],TBLFECHAS[NOMBRE Y APELLIDO],TBLFECHAS[DESDE]),"")</f>
        <v/>
      </c>
      <c r="L1175" s="55" t="str">
        <f>IF(Tabla20[[#This Row],[TIPO]]="Temporales",_xlfn.XLOOKUP(Tabla20[[#This Row],[NOMBRE Y APELLIDO]],TBLFECHAS[NOMBRE Y APELLIDO],TBLFECHAS[HASTA]),"")</f>
        <v/>
      </c>
      <c r="M1175" s="58">
        <v>6000</v>
      </c>
      <c r="N1175" s="63">
        <v>0</v>
      </c>
      <c r="O1175" s="59">
        <v>0</v>
      </c>
      <c r="P1175" s="59">
        <v>0</v>
      </c>
      <c r="Q1175" s="59">
        <f>Tabla20[[#This Row],[sbruto]]-SUM(Tabla20[[#This Row],[ISR]:[AFP]])-Tabla20[[#This Row],[sneto]]</f>
        <v>0</v>
      </c>
      <c r="R1175" s="59">
        <v>6000</v>
      </c>
      <c r="S1175" s="45" t="str">
        <f>_xlfn.XLOOKUP(Tabla20[[#This Row],[cedula]],TMODELO[Numero Documento],TMODELO[gen])</f>
        <v>M</v>
      </c>
      <c r="T1175" s="49" t="str">
        <f>_xlfn.XLOOKUP(Tabla20[[#This Row],[cedula]],TMODELO[Numero Documento],TMODELO[Lugar Funciones Codigo])</f>
        <v>01.83</v>
      </c>
    </row>
    <row r="1176" spans="1:20" hidden="1">
      <c r="A1176" s="57" t="s">
        <v>3114</v>
      </c>
      <c r="B1176" s="57" t="s">
        <v>3152</v>
      </c>
      <c r="C1176" s="57" t="s">
        <v>3155</v>
      </c>
      <c r="D1176" s="57" t="s">
        <v>3089</v>
      </c>
      <c r="E1176" s="57" t="str">
        <f>_xlfn.XLOOKUP(Tabla20[[#This Row],[cedula]],TMODELO[Numero Documento],TMODELO[Empleado])</f>
        <v>WILKIN MONTERO MONTERO</v>
      </c>
      <c r="F1176" s="57" t="s">
        <v>1069</v>
      </c>
      <c r="G1176" s="57" t="str">
        <f>_xlfn.XLOOKUP(Tabla20[[#This Row],[cedula]],TMODELO[Numero Documento],TMODELO[Lugar Funciones])</f>
        <v>MINISTERIO DE CULTURA</v>
      </c>
      <c r="H1176" s="57" t="str">
        <f>_xlfn.XLOOKUP(Tabla20[[#This Row],[cedula]],TCARRERA[CEDULA],TCARRERA[CATEGORIA DEL SERVIDOR],"")</f>
        <v/>
      </c>
      <c r="I1176" s="65" t="e">
        <f>_xlfn.XLOOKUP(Tabla20[[#This Row],[NOMBRE Y APELLIDO]],#REF!,#REF!,_xlfn.XLOOKUP(Tabla20[[#This Row],[CARGO]],Tabla10[CARGO],Tabla10[CATEGORIA],""))</f>
        <v>#REF!</v>
      </c>
      <c r="J1176" s="41" t="e">
        <f>IF(Tabla20[[#This Row],[CARRERA]]&lt;&gt;"",Tabla20[[#This Row],[CARRERA]],IF(Tabla20[[#This Row],[Columna1]]&lt;&gt;"",Tabla20[[#This Row],[Columna1]],""))</f>
        <v>#REF!</v>
      </c>
      <c r="K1176" s="55" t="str">
        <f>IF(Tabla20[[#This Row],[TIPO]]="Temporales",_xlfn.XLOOKUP(Tabla20[[#This Row],[NOMBRE Y APELLIDO]],TBLFECHAS[NOMBRE Y APELLIDO],TBLFECHAS[DESDE]),"")</f>
        <v/>
      </c>
      <c r="L1176" s="55" t="str">
        <f>IF(Tabla20[[#This Row],[TIPO]]="Temporales",_xlfn.XLOOKUP(Tabla20[[#This Row],[NOMBRE Y APELLIDO]],TBLFECHAS[NOMBRE Y APELLIDO],TBLFECHAS[HASTA]),"")</f>
        <v/>
      </c>
      <c r="M1176" s="58">
        <v>6000</v>
      </c>
      <c r="N1176" s="61">
        <v>0</v>
      </c>
      <c r="O1176" s="59">
        <v>0</v>
      </c>
      <c r="P1176" s="59">
        <v>0</v>
      </c>
      <c r="Q1176" s="59">
        <f>Tabla20[[#This Row],[sbruto]]-SUM(Tabla20[[#This Row],[ISR]:[AFP]])-Tabla20[[#This Row],[sneto]]</f>
        <v>0</v>
      </c>
      <c r="R1176" s="59">
        <v>6000</v>
      </c>
      <c r="S1176" s="45" t="str">
        <f>_xlfn.XLOOKUP(Tabla20[[#This Row],[cedula]],TMODELO[Numero Documento],TMODELO[gen])</f>
        <v>M</v>
      </c>
      <c r="T1176" s="49" t="str">
        <f>_xlfn.XLOOKUP(Tabla20[[#This Row],[cedula]],TMODELO[Numero Documento],TMODELO[Lugar Funciones Codigo])</f>
        <v>01.83</v>
      </c>
    </row>
    <row r="1177" spans="1:20" hidden="1">
      <c r="A1177" s="57" t="s">
        <v>3114</v>
      </c>
      <c r="B1177" s="57" t="s">
        <v>3152</v>
      </c>
      <c r="C1177" s="57" t="s">
        <v>3155</v>
      </c>
      <c r="D1177" s="57" t="s">
        <v>2981</v>
      </c>
      <c r="E1177" s="57" t="str">
        <f>_xlfn.XLOOKUP(Tabla20[[#This Row],[cedula]],TMODELO[Numero Documento],TMODELO[Empleado])</f>
        <v>CARMEN ALICIA TEJADA CANDELARIO</v>
      </c>
      <c r="F1177" s="57" t="s">
        <v>1069</v>
      </c>
      <c r="G1177" s="57" t="str">
        <f>_xlfn.XLOOKUP(Tabla20[[#This Row],[cedula]],TMODELO[Numero Documento],TMODELO[Lugar Funciones])</f>
        <v>MINISTERIO DE CULTURA</v>
      </c>
      <c r="H1177" s="57" t="str">
        <f>_xlfn.XLOOKUP(Tabla20[[#This Row],[cedula]],TCARRERA[CEDULA],TCARRERA[CATEGORIA DEL SERVIDOR],"")</f>
        <v/>
      </c>
      <c r="I1177" s="65" t="e">
        <f>_xlfn.XLOOKUP(Tabla20[[#This Row],[NOMBRE Y APELLIDO]],#REF!,#REF!,_xlfn.XLOOKUP(Tabla20[[#This Row],[CARGO]],Tabla10[CARGO],Tabla10[CATEGORIA],""))</f>
        <v>#REF!</v>
      </c>
      <c r="J1177" s="41" t="e">
        <f>IF(Tabla20[[#This Row],[CARRERA]]&lt;&gt;"",Tabla20[[#This Row],[CARRERA]],IF(Tabla20[[#This Row],[Columna1]]&lt;&gt;"",Tabla20[[#This Row],[Columna1]],""))</f>
        <v>#REF!</v>
      </c>
      <c r="K1177" s="55" t="str">
        <f>IF(Tabla20[[#This Row],[TIPO]]="Temporales",_xlfn.XLOOKUP(Tabla20[[#This Row],[NOMBRE Y APELLIDO]],TBLFECHAS[NOMBRE Y APELLIDO],TBLFECHAS[DESDE]),"")</f>
        <v/>
      </c>
      <c r="L1177" s="55" t="str">
        <f>IF(Tabla20[[#This Row],[TIPO]]="Temporales",_xlfn.XLOOKUP(Tabla20[[#This Row],[NOMBRE Y APELLIDO]],TBLFECHAS[NOMBRE Y APELLIDO],TBLFECHAS[HASTA]),"")</f>
        <v/>
      </c>
      <c r="M1177" s="58">
        <v>5000</v>
      </c>
      <c r="N1177" s="61">
        <v>0</v>
      </c>
      <c r="O1177" s="59">
        <v>0</v>
      </c>
      <c r="P1177" s="59">
        <v>0</v>
      </c>
      <c r="Q1177" s="59">
        <f>Tabla20[[#This Row],[sbruto]]-SUM(Tabla20[[#This Row],[ISR]:[AFP]])-Tabla20[[#This Row],[sneto]]</f>
        <v>0</v>
      </c>
      <c r="R1177" s="59">
        <v>5000</v>
      </c>
      <c r="S1177" s="45" t="str">
        <f>_xlfn.XLOOKUP(Tabla20[[#This Row],[cedula]],TMODELO[Numero Documento],TMODELO[gen])</f>
        <v>F</v>
      </c>
      <c r="T1177" s="49" t="str">
        <f>_xlfn.XLOOKUP(Tabla20[[#This Row],[cedula]],TMODELO[Numero Documento],TMODELO[Lugar Funciones Codigo])</f>
        <v>01.83</v>
      </c>
    </row>
    <row r="1178" spans="1:20" hidden="1">
      <c r="A1178" s="57" t="s">
        <v>3114</v>
      </c>
      <c r="B1178" s="57" t="s">
        <v>3152</v>
      </c>
      <c r="C1178" s="57" t="s">
        <v>3155</v>
      </c>
      <c r="D1178" s="57" t="s">
        <v>3040</v>
      </c>
      <c r="E1178" s="57" t="str">
        <f>_xlfn.XLOOKUP(Tabla20[[#This Row],[cedula]],TMODELO[Numero Documento],TMODELO[Empleado])</f>
        <v>KELVIN MENDEZ GUERRERO</v>
      </c>
      <c r="F1178" s="57" t="s">
        <v>1069</v>
      </c>
      <c r="G1178" s="57" t="str">
        <f>_xlfn.XLOOKUP(Tabla20[[#This Row],[cedula]],TMODELO[Numero Documento],TMODELO[Lugar Funciones])</f>
        <v>MINISTERIO DE CULTURA</v>
      </c>
      <c r="H1178" s="57" t="str">
        <f>_xlfn.XLOOKUP(Tabla20[[#This Row],[cedula]],TCARRERA[CEDULA],TCARRERA[CATEGORIA DEL SERVIDOR],"")</f>
        <v/>
      </c>
      <c r="I1178" s="65" t="e">
        <f>_xlfn.XLOOKUP(Tabla20[[#This Row],[NOMBRE Y APELLIDO]],#REF!,#REF!,_xlfn.XLOOKUP(Tabla20[[#This Row],[CARGO]],Tabla10[CARGO],Tabla10[CATEGORIA],""))</f>
        <v>#REF!</v>
      </c>
      <c r="J1178" s="41" t="e">
        <f>IF(Tabla20[[#This Row],[CARRERA]]&lt;&gt;"",Tabla20[[#This Row],[CARRERA]],IF(Tabla20[[#This Row],[Columna1]]&lt;&gt;"",Tabla20[[#This Row],[Columna1]],""))</f>
        <v>#REF!</v>
      </c>
      <c r="K1178" s="55" t="str">
        <f>IF(Tabla20[[#This Row],[TIPO]]="Temporales",_xlfn.XLOOKUP(Tabla20[[#This Row],[NOMBRE Y APELLIDO]],TBLFECHAS[NOMBRE Y APELLIDO],TBLFECHAS[DESDE]),"")</f>
        <v/>
      </c>
      <c r="L1178" s="55" t="str">
        <f>IF(Tabla20[[#This Row],[TIPO]]="Temporales",_xlfn.XLOOKUP(Tabla20[[#This Row],[NOMBRE Y APELLIDO]],TBLFECHAS[NOMBRE Y APELLIDO],TBLFECHAS[HASTA]),"")</f>
        <v/>
      </c>
      <c r="M1178" s="58">
        <v>5000</v>
      </c>
      <c r="N1178" s="63">
        <v>0</v>
      </c>
      <c r="O1178" s="59">
        <v>0</v>
      </c>
      <c r="P1178" s="59">
        <v>0</v>
      </c>
      <c r="Q1178" s="59">
        <f>Tabla20[[#This Row],[sbruto]]-SUM(Tabla20[[#This Row],[ISR]:[AFP]])-Tabla20[[#This Row],[sneto]]</f>
        <v>4900</v>
      </c>
      <c r="R1178" s="59">
        <v>100</v>
      </c>
      <c r="S1178" s="45" t="str">
        <f>_xlfn.XLOOKUP(Tabla20[[#This Row],[cedula]],TMODELO[Numero Documento],TMODELO[gen])</f>
        <v>M</v>
      </c>
      <c r="T1178" s="49" t="str">
        <f>_xlfn.XLOOKUP(Tabla20[[#This Row],[cedula]],TMODELO[Numero Documento],TMODELO[Lugar Funciones Codigo])</f>
        <v>01.83</v>
      </c>
    </row>
    <row r="1179" spans="1:20" hidden="1">
      <c r="A1179" s="57" t="s">
        <v>3114</v>
      </c>
      <c r="B1179" s="57" t="s">
        <v>3152</v>
      </c>
      <c r="C1179" s="57" t="s">
        <v>3155</v>
      </c>
      <c r="D1179" s="57" t="s">
        <v>3094</v>
      </c>
      <c r="E1179" s="57" t="str">
        <f>_xlfn.XLOOKUP(Tabla20[[#This Row],[cedula]],TMODELO[Numero Documento],TMODELO[Empleado])</f>
        <v>YENDRIS MIGUEL AQUINO LEBRON</v>
      </c>
      <c r="F1179" s="57" t="s">
        <v>1069</v>
      </c>
      <c r="G1179" s="57" t="str">
        <f>_xlfn.XLOOKUP(Tabla20[[#This Row],[cedula]],TMODELO[Numero Documento],TMODELO[Lugar Funciones])</f>
        <v>MINISTERIO DE CULTURA</v>
      </c>
      <c r="H1179" s="57" t="str">
        <f>_xlfn.XLOOKUP(Tabla20[[#This Row],[cedula]],TCARRERA[CEDULA],TCARRERA[CATEGORIA DEL SERVIDOR],"")</f>
        <v/>
      </c>
      <c r="I1179" s="65" t="e">
        <f>_xlfn.XLOOKUP(Tabla20[[#This Row],[NOMBRE Y APELLIDO]],#REF!,#REF!,_xlfn.XLOOKUP(Tabla20[[#This Row],[CARGO]],Tabla10[CARGO],Tabla10[CATEGORIA],""))</f>
        <v>#REF!</v>
      </c>
      <c r="J1179" s="41" t="e">
        <f>IF(Tabla20[[#This Row],[CARRERA]]&lt;&gt;"",Tabla20[[#This Row],[CARRERA]],IF(Tabla20[[#This Row],[Columna1]]&lt;&gt;"",Tabla20[[#This Row],[Columna1]],""))</f>
        <v>#REF!</v>
      </c>
      <c r="K1179" s="55" t="str">
        <f>IF(Tabla20[[#This Row],[TIPO]]="Temporales",_xlfn.XLOOKUP(Tabla20[[#This Row],[NOMBRE Y APELLIDO]],TBLFECHAS[NOMBRE Y APELLIDO],TBLFECHAS[DESDE]),"")</f>
        <v/>
      </c>
      <c r="L1179" s="55" t="str">
        <f>IF(Tabla20[[#This Row],[TIPO]]="Temporales",_xlfn.XLOOKUP(Tabla20[[#This Row],[NOMBRE Y APELLIDO]],TBLFECHAS[NOMBRE Y APELLIDO],TBLFECHAS[HASTA]),"")</f>
        <v/>
      </c>
      <c r="M1179" s="58">
        <v>5000</v>
      </c>
      <c r="N1179" s="59">
        <v>0</v>
      </c>
      <c r="O1179" s="59">
        <v>0</v>
      </c>
      <c r="P1179" s="59">
        <v>0</v>
      </c>
      <c r="Q1179" s="59">
        <f>Tabla20[[#This Row],[sbruto]]-SUM(Tabla20[[#This Row],[ISR]:[AFP]])-Tabla20[[#This Row],[sneto]]</f>
        <v>0</v>
      </c>
      <c r="R1179" s="59">
        <v>5000</v>
      </c>
      <c r="S1179" s="45" t="str">
        <f>_xlfn.XLOOKUP(Tabla20[[#This Row],[cedula]],TMODELO[Numero Documento],TMODELO[gen])</f>
        <v>M</v>
      </c>
      <c r="T1179" s="49" t="str">
        <f>_xlfn.XLOOKUP(Tabla20[[#This Row],[cedula]],TMODELO[Numero Documento],TMODELO[Lugar Funciones Codigo])</f>
        <v>01.83</v>
      </c>
    </row>
    <row r="1180" spans="1:20" hidden="1">
      <c r="A1180" s="57" t="s">
        <v>3114</v>
      </c>
      <c r="B1180" s="57" t="s">
        <v>3152</v>
      </c>
      <c r="C1180" s="57" t="s">
        <v>3155</v>
      </c>
      <c r="D1180" s="57" t="s">
        <v>3002</v>
      </c>
      <c r="E1180" s="57" t="str">
        <f>_xlfn.XLOOKUP(Tabla20[[#This Row],[cedula]],TMODELO[Numero Documento],TMODELO[Empleado])</f>
        <v>GABRIEL DE LA CRUZ RODRIGUEZ</v>
      </c>
      <c r="F1180" s="57" t="s">
        <v>1069</v>
      </c>
      <c r="G1180" s="57" t="str">
        <f>_xlfn.XLOOKUP(Tabla20[[#This Row],[cedula]],TMODELO[Numero Documento],TMODELO[Lugar Funciones])</f>
        <v>MINISTERIO DE CULTURA</v>
      </c>
      <c r="H1180" s="57" t="str">
        <f>_xlfn.XLOOKUP(Tabla20[[#This Row],[cedula]],TCARRERA[CEDULA],TCARRERA[CATEGORIA DEL SERVIDOR],"")</f>
        <v/>
      </c>
      <c r="I1180" s="65" t="e">
        <f>_xlfn.XLOOKUP(Tabla20[[#This Row],[NOMBRE Y APELLIDO]],#REF!,#REF!,_xlfn.XLOOKUP(Tabla20[[#This Row],[CARGO]],Tabla10[CARGO],Tabla10[CATEGORIA],""))</f>
        <v>#REF!</v>
      </c>
      <c r="J1180" s="41" t="e">
        <f>IF(Tabla20[[#This Row],[CARRERA]]&lt;&gt;"",Tabla20[[#This Row],[CARRERA]],IF(Tabla20[[#This Row],[Columna1]]&lt;&gt;"",Tabla20[[#This Row],[Columna1]],""))</f>
        <v>#REF!</v>
      </c>
      <c r="K1180" s="55" t="str">
        <f>IF(Tabla20[[#This Row],[TIPO]]="Temporales",_xlfn.XLOOKUP(Tabla20[[#This Row],[NOMBRE Y APELLIDO]],TBLFECHAS[NOMBRE Y APELLIDO],TBLFECHAS[DESDE]),"")</f>
        <v/>
      </c>
      <c r="L1180" s="55" t="str">
        <f>IF(Tabla20[[#This Row],[TIPO]]="Temporales",_xlfn.XLOOKUP(Tabla20[[#This Row],[NOMBRE Y APELLIDO]],TBLFECHAS[NOMBRE Y APELLIDO],TBLFECHAS[HASTA]),"")</f>
        <v/>
      </c>
      <c r="M1180" s="58">
        <v>5000</v>
      </c>
      <c r="N1180" s="61">
        <v>0</v>
      </c>
      <c r="O1180" s="59">
        <v>0</v>
      </c>
      <c r="P1180" s="59">
        <v>0</v>
      </c>
      <c r="Q1180" s="59">
        <f>Tabla20[[#This Row],[sbruto]]-SUM(Tabla20[[#This Row],[ISR]:[AFP]])-Tabla20[[#This Row],[sneto]]</f>
        <v>0</v>
      </c>
      <c r="R1180" s="59">
        <v>5000</v>
      </c>
      <c r="S1180" s="45" t="str">
        <f>_xlfn.XLOOKUP(Tabla20[[#This Row],[cedula]],TMODELO[Numero Documento],TMODELO[gen])</f>
        <v>M</v>
      </c>
      <c r="T1180" s="49" t="str">
        <f>_xlfn.XLOOKUP(Tabla20[[#This Row],[cedula]],TMODELO[Numero Documento],TMODELO[Lugar Funciones Codigo])</f>
        <v>01.83</v>
      </c>
    </row>
    <row r="1181" spans="1:20" hidden="1">
      <c r="A1181" s="57" t="s">
        <v>3114</v>
      </c>
      <c r="B1181" s="57" t="s">
        <v>3152</v>
      </c>
      <c r="C1181" s="57" t="s">
        <v>3155</v>
      </c>
      <c r="D1181" s="57" t="s">
        <v>2962</v>
      </c>
      <c r="E1181" s="57" t="str">
        <f>_xlfn.XLOOKUP(Tabla20[[#This Row],[cedula]],TMODELO[Numero Documento],TMODELO[Empleado])</f>
        <v>ADELSON RAYMOND MORILLO</v>
      </c>
      <c r="F1181" s="57" t="s">
        <v>1069</v>
      </c>
      <c r="G1181" s="57" t="str">
        <f>_xlfn.XLOOKUP(Tabla20[[#This Row],[cedula]],TMODELO[Numero Documento],TMODELO[Lugar Funciones])</f>
        <v>MINISTERIO DE CULTURA</v>
      </c>
      <c r="H1181" s="57" t="str">
        <f>_xlfn.XLOOKUP(Tabla20[[#This Row],[cedula]],TCARRERA[CEDULA],TCARRERA[CATEGORIA DEL SERVIDOR],"")</f>
        <v/>
      </c>
      <c r="I1181" s="65" t="e">
        <f>_xlfn.XLOOKUP(Tabla20[[#This Row],[NOMBRE Y APELLIDO]],#REF!,#REF!,_xlfn.XLOOKUP(Tabla20[[#This Row],[CARGO]],Tabla10[CARGO],Tabla10[CATEGORIA],""))</f>
        <v>#REF!</v>
      </c>
      <c r="J1181" s="41" t="e">
        <f>IF(Tabla20[[#This Row],[CARRERA]]&lt;&gt;"",Tabla20[[#This Row],[CARRERA]],IF(Tabla20[[#This Row],[Columna1]]&lt;&gt;"",Tabla20[[#This Row],[Columna1]],""))</f>
        <v>#REF!</v>
      </c>
      <c r="K1181" s="55" t="str">
        <f>IF(Tabla20[[#This Row],[TIPO]]="Temporales",_xlfn.XLOOKUP(Tabla20[[#This Row],[NOMBRE Y APELLIDO]],TBLFECHAS[NOMBRE Y APELLIDO],TBLFECHAS[DESDE]),"")</f>
        <v/>
      </c>
      <c r="L1181" s="55" t="str">
        <f>IF(Tabla20[[#This Row],[TIPO]]="Temporales",_xlfn.XLOOKUP(Tabla20[[#This Row],[NOMBRE Y APELLIDO]],TBLFECHAS[NOMBRE Y APELLIDO],TBLFECHAS[HASTA]),"")</f>
        <v/>
      </c>
      <c r="M1181" s="58">
        <v>5000</v>
      </c>
      <c r="N1181" s="63">
        <v>0</v>
      </c>
      <c r="O1181" s="59">
        <v>0</v>
      </c>
      <c r="P1181" s="59">
        <v>0</v>
      </c>
      <c r="Q1181" s="59">
        <f>Tabla20[[#This Row],[sbruto]]-SUM(Tabla20[[#This Row],[ISR]:[AFP]])-Tabla20[[#This Row],[sneto]]</f>
        <v>0</v>
      </c>
      <c r="R1181" s="59">
        <v>5000</v>
      </c>
      <c r="S1181" s="45" t="str">
        <f>_xlfn.XLOOKUP(Tabla20[[#This Row],[cedula]],TMODELO[Numero Documento],TMODELO[gen])</f>
        <v>M</v>
      </c>
      <c r="T1181" s="49" t="str">
        <f>_xlfn.XLOOKUP(Tabla20[[#This Row],[cedula]],TMODELO[Numero Documento],TMODELO[Lugar Funciones Codigo])</f>
        <v>01.83</v>
      </c>
    </row>
    <row r="1182" spans="1:20" hidden="1">
      <c r="A1182" s="57" t="s">
        <v>3114</v>
      </c>
      <c r="B1182" s="57" t="s">
        <v>3152</v>
      </c>
      <c r="C1182" s="57" t="s">
        <v>3155</v>
      </c>
      <c r="D1182" s="57" t="s">
        <v>3004</v>
      </c>
      <c r="E1182" s="57" t="str">
        <f>_xlfn.XLOOKUP(Tabla20[[#This Row],[cedula]],TMODELO[Numero Documento],TMODELO[Empleado])</f>
        <v>GREGORIS GUZMAN CUSTODIO</v>
      </c>
      <c r="F1182" s="57" t="s">
        <v>1069</v>
      </c>
      <c r="G1182" s="57" t="str">
        <f>_xlfn.XLOOKUP(Tabla20[[#This Row],[cedula]],TMODELO[Numero Documento],TMODELO[Lugar Funciones])</f>
        <v>MINISTERIO DE CULTURA</v>
      </c>
      <c r="H1182" s="57" t="str">
        <f>_xlfn.XLOOKUP(Tabla20[[#This Row],[cedula]],TCARRERA[CEDULA],TCARRERA[CATEGORIA DEL SERVIDOR],"")</f>
        <v/>
      </c>
      <c r="I1182" s="65" t="e">
        <f>_xlfn.XLOOKUP(Tabla20[[#This Row],[NOMBRE Y APELLIDO]],#REF!,#REF!,_xlfn.XLOOKUP(Tabla20[[#This Row],[CARGO]],Tabla10[CARGO],Tabla10[CATEGORIA],""))</f>
        <v>#REF!</v>
      </c>
      <c r="J1182" s="50" t="e">
        <f>IF(Tabla20[[#This Row],[CARRERA]]&lt;&gt;"",Tabla20[[#This Row],[CARRERA]],IF(Tabla20[[#This Row],[Columna1]]&lt;&gt;"",Tabla20[[#This Row],[Columna1]],""))</f>
        <v>#REF!</v>
      </c>
      <c r="K1182" s="54" t="str">
        <f>IF(Tabla20[[#This Row],[TIPO]]="Temporales",_xlfn.XLOOKUP(Tabla20[[#This Row],[NOMBRE Y APELLIDO]],TBLFECHAS[NOMBRE Y APELLIDO],TBLFECHAS[DESDE]),"")</f>
        <v/>
      </c>
      <c r="L1182" s="54" t="str">
        <f>IF(Tabla20[[#This Row],[TIPO]]="Temporales",_xlfn.XLOOKUP(Tabla20[[#This Row],[NOMBRE Y APELLIDO]],TBLFECHAS[NOMBRE Y APELLIDO],TBLFECHAS[HASTA]),"")</f>
        <v/>
      </c>
      <c r="M1182" s="58">
        <v>5000</v>
      </c>
      <c r="N1182" s="59">
        <v>0</v>
      </c>
      <c r="O1182" s="59">
        <v>0</v>
      </c>
      <c r="P1182" s="59">
        <v>0</v>
      </c>
      <c r="Q1182" s="59">
        <f>Tabla20[[#This Row],[sbruto]]-SUM(Tabla20[[#This Row],[ISR]:[AFP]])-Tabla20[[#This Row],[sneto]]</f>
        <v>0</v>
      </c>
      <c r="R1182" s="59">
        <v>5000</v>
      </c>
      <c r="S1182" s="45" t="str">
        <f>_xlfn.XLOOKUP(Tabla20[[#This Row],[cedula]],TMODELO[Numero Documento],TMODELO[gen])</f>
        <v>M</v>
      </c>
      <c r="T1182" s="49" t="str">
        <f>_xlfn.XLOOKUP(Tabla20[[#This Row],[cedula]],TMODELO[Numero Documento],TMODELO[Lugar Funciones Codigo])</f>
        <v>01.83</v>
      </c>
    </row>
    <row r="1183" spans="1:20" hidden="1">
      <c r="A1183" s="57" t="s">
        <v>3114</v>
      </c>
      <c r="B1183" s="57" t="s">
        <v>3152</v>
      </c>
      <c r="C1183" s="57" t="s">
        <v>3155</v>
      </c>
      <c r="D1183" s="57" t="s">
        <v>3086</v>
      </c>
      <c r="E1183" s="57" t="str">
        <f>_xlfn.XLOOKUP(Tabla20[[#This Row],[cedula]],TMODELO[Numero Documento],TMODELO[Empleado])</f>
        <v>VICTOR MANUEL JAVIER CAMINERO</v>
      </c>
      <c r="F1183" s="57" t="s">
        <v>1069</v>
      </c>
      <c r="G1183" s="57" t="str">
        <f>_xlfn.XLOOKUP(Tabla20[[#This Row],[cedula]],TMODELO[Numero Documento],TMODELO[Lugar Funciones])</f>
        <v>MINISTERIO DE CULTURA</v>
      </c>
      <c r="H1183" s="57" t="str">
        <f>_xlfn.XLOOKUP(Tabla20[[#This Row],[cedula]],TCARRERA[CEDULA],TCARRERA[CATEGORIA DEL SERVIDOR],"")</f>
        <v/>
      </c>
      <c r="I1183" s="65" t="e">
        <f>_xlfn.XLOOKUP(Tabla20[[#This Row],[NOMBRE Y APELLIDO]],#REF!,#REF!,_xlfn.XLOOKUP(Tabla20[[#This Row],[CARGO]],Tabla10[CARGO],Tabla10[CATEGORIA],""))</f>
        <v>#REF!</v>
      </c>
      <c r="J1183" s="41" t="e">
        <f>IF(Tabla20[[#This Row],[CARRERA]]&lt;&gt;"",Tabla20[[#This Row],[CARRERA]],IF(Tabla20[[#This Row],[Columna1]]&lt;&gt;"",Tabla20[[#This Row],[Columna1]],""))</f>
        <v>#REF!</v>
      </c>
      <c r="K1183" s="55" t="str">
        <f>IF(Tabla20[[#This Row],[TIPO]]="Temporales",_xlfn.XLOOKUP(Tabla20[[#This Row],[NOMBRE Y APELLIDO]],TBLFECHAS[NOMBRE Y APELLIDO],TBLFECHAS[DESDE]),"")</f>
        <v/>
      </c>
      <c r="L1183" s="55" t="str">
        <f>IF(Tabla20[[#This Row],[TIPO]]="Temporales",_xlfn.XLOOKUP(Tabla20[[#This Row],[NOMBRE Y APELLIDO]],TBLFECHAS[NOMBRE Y APELLIDO],TBLFECHAS[HASTA]),"")</f>
        <v/>
      </c>
      <c r="M1183" s="58">
        <v>5000</v>
      </c>
      <c r="N1183" s="61">
        <v>0</v>
      </c>
      <c r="O1183" s="59">
        <v>0</v>
      </c>
      <c r="P1183" s="59">
        <v>0</v>
      </c>
      <c r="Q1183" s="59">
        <f>Tabla20[[#This Row],[sbruto]]-SUM(Tabla20[[#This Row],[ISR]:[AFP]])-Tabla20[[#This Row],[sneto]]</f>
        <v>0</v>
      </c>
      <c r="R1183" s="59">
        <v>5000</v>
      </c>
      <c r="S1183" s="45" t="str">
        <f>_xlfn.XLOOKUP(Tabla20[[#This Row],[cedula]],TMODELO[Numero Documento],TMODELO[gen])</f>
        <v>M</v>
      </c>
      <c r="T1183" s="49" t="str">
        <f>_xlfn.XLOOKUP(Tabla20[[#This Row],[cedula]],TMODELO[Numero Documento],TMODELO[Lugar Funciones Codigo])</f>
        <v>01.83</v>
      </c>
    </row>
    <row r="1184" spans="1:20" hidden="1">
      <c r="A1184" s="57" t="s">
        <v>3114</v>
      </c>
      <c r="B1184" s="57" t="s">
        <v>3152</v>
      </c>
      <c r="C1184" s="57" t="s">
        <v>3155</v>
      </c>
      <c r="D1184" s="57" t="s">
        <v>3069</v>
      </c>
      <c r="E1184" s="57" t="str">
        <f>_xlfn.XLOOKUP(Tabla20[[#This Row],[cedula]],TMODELO[Numero Documento],TMODELO[Empleado])</f>
        <v>PEDRO TOMAS VASQUEZ MEDINA</v>
      </c>
      <c r="F1184" s="57" t="s">
        <v>1069</v>
      </c>
      <c r="G1184" s="57" t="str">
        <f>_xlfn.XLOOKUP(Tabla20[[#This Row],[cedula]],TMODELO[Numero Documento],TMODELO[Lugar Funciones])</f>
        <v>DIRECCION DE RELACIONES INTERNACIONALES</v>
      </c>
      <c r="H1184" s="57" t="str">
        <f>_xlfn.XLOOKUP(Tabla20[[#This Row],[cedula]],TCARRERA[CEDULA],TCARRERA[CATEGORIA DEL SERVIDOR],"")</f>
        <v/>
      </c>
      <c r="I1184" s="65" t="e">
        <f>_xlfn.XLOOKUP(Tabla20[[#This Row],[NOMBRE Y APELLIDO]],#REF!,#REF!,_xlfn.XLOOKUP(Tabla20[[#This Row],[CARGO]],Tabla10[CARGO],Tabla10[CATEGORIA],""))</f>
        <v>#REF!</v>
      </c>
      <c r="J1184" s="41" t="e">
        <f>IF(Tabla20[[#This Row],[CARRERA]]&lt;&gt;"",Tabla20[[#This Row],[CARRERA]],IF(Tabla20[[#This Row],[Columna1]]&lt;&gt;"",Tabla20[[#This Row],[Columna1]],""))</f>
        <v>#REF!</v>
      </c>
      <c r="K1184" s="55" t="str">
        <f>IF(Tabla20[[#This Row],[TIPO]]="Temporales",_xlfn.XLOOKUP(Tabla20[[#This Row],[NOMBRE Y APELLIDO]],TBLFECHAS[NOMBRE Y APELLIDO],TBLFECHAS[DESDE]),"")</f>
        <v/>
      </c>
      <c r="L1184" s="55" t="str">
        <f>IF(Tabla20[[#This Row],[TIPO]]="Temporales",_xlfn.XLOOKUP(Tabla20[[#This Row],[NOMBRE Y APELLIDO]],TBLFECHAS[NOMBRE Y APELLIDO],TBLFECHAS[HASTA]),"")</f>
        <v/>
      </c>
      <c r="M1184" s="58">
        <v>100000</v>
      </c>
      <c r="N1184" s="59">
        <v>0</v>
      </c>
      <c r="O1184" s="59">
        <v>0</v>
      </c>
      <c r="P1184" s="59">
        <v>0</v>
      </c>
      <c r="Q1184" s="59">
        <f>Tabla20[[#This Row],[sbruto]]-SUM(Tabla20[[#This Row],[ISR]:[AFP]])-Tabla20[[#This Row],[sneto]]</f>
        <v>0</v>
      </c>
      <c r="R1184" s="59">
        <v>100000</v>
      </c>
      <c r="S1184" s="45" t="str">
        <f>_xlfn.XLOOKUP(Tabla20[[#This Row],[cedula]],TMODELO[Numero Documento],TMODELO[gen])</f>
        <v>M</v>
      </c>
      <c r="T1184" s="49" t="str">
        <f>_xlfn.XLOOKUP(Tabla20[[#This Row],[cedula]],TMODELO[Numero Documento],TMODELO[Lugar Funciones Codigo])</f>
        <v>01.83.00.13</v>
      </c>
    </row>
    <row r="1185" spans="1:20" hidden="1">
      <c r="A1185" s="57" t="s">
        <v>3114</v>
      </c>
      <c r="B1185" s="57" t="s">
        <v>3152</v>
      </c>
      <c r="C1185" s="57" t="s">
        <v>3155</v>
      </c>
      <c r="D1185" s="57" t="s">
        <v>2987</v>
      </c>
      <c r="E1185" s="57" t="str">
        <f>_xlfn.XLOOKUP(Tabla20[[#This Row],[cedula]],TMODELO[Numero Documento],TMODELO[Empleado])</f>
        <v>DIOGENES ANGOMAS OGANDO</v>
      </c>
      <c r="F1185" s="57" t="s">
        <v>1069</v>
      </c>
      <c r="G1185" s="57" t="str">
        <f>_xlfn.XLOOKUP(Tabla20[[#This Row],[cedula]],TMODELO[Numero Documento],TMODELO[Lugar Funciones])</f>
        <v>DIRECCION GENERAL DE MUSEOS</v>
      </c>
      <c r="H1185" s="57" t="str">
        <f>_xlfn.XLOOKUP(Tabla20[[#This Row],[cedula]],TCARRERA[CEDULA],TCARRERA[CATEGORIA DEL SERVIDOR],"")</f>
        <v/>
      </c>
      <c r="I1185" s="65" t="e">
        <f>_xlfn.XLOOKUP(Tabla20[[#This Row],[NOMBRE Y APELLIDO]],#REF!,#REF!,_xlfn.XLOOKUP(Tabla20[[#This Row],[CARGO]],Tabla10[CARGO],Tabla10[CATEGORIA],""))</f>
        <v>#REF!</v>
      </c>
      <c r="J1185" s="50" t="e">
        <f>IF(Tabla20[[#This Row],[CARRERA]]&lt;&gt;"",Tabla20[[#This Row],[CARRERA]],IF(Tabla20[[#This Row],[Columna1]]&lt;&gt;"",Tabla20[[#This Row],[Columna1]],""))</f>
        <v>#REF!</v>
      </c>
      <c r="K1185" s="54" t="str">
        <f>IF(Tabla20[[#This Row],[TIPO]]="Temporales",_xlfn.XLOOKUP(Tabla20[[#This Row],[NOMBRE Y APELLIDO]],TBLFECHAS[NOMBRE Y APELLIDO],TBLFECHAS[DESDE]),"")</f>
        <v/>
      </c>
      <c r="L1185" s="54" t="str">
        <f>IF(Tabla20[[#This Row],[TIPO]]="Temporales",_xlfn.XLOOKUP(Tabla20[[#This Row],[NOMBRE Y APELLIDO]],TBLFECHAS[NOMBRE Y APELLIDO],TBLFECHAS[HASTA]),"")</f>
        <v/>
      </c>
      <c r="M1185" s="58">
        <v>10000</v>
      </c>
      <c r="N1185" s="59">
        <v>0</v>
      </c>
      <c r="O1185" s="59">
        <v>0</v>
      </c>
      <c r="P1185" s="59">
        <v>0</v>
      </c>
      <c r="Q1185" s="59">
        <f>Tabla20[[#This Row],[sbruto]]-SUM(Tabla20[[#This Row],[ISR]:[AFP]])-Tabla20[[#This Row],[sneto]]</f>
        <v>0</v>
      </c>
      <c r="R1185" s="59">
        <v>10000</v>
      </c>
      <c r="S1185" s="45" t="str">
        <f>_xlfn.XLOOKUP(Tabla20[[#This Row],[cedula]],TMODELO[Numero Documento],TMODELO[gen])</f>
        <v>M</v>
      </c>
      <c r="T1185" s="49" t="str">
        <f>_xlfn.XLOOKUP(Tabla20[[#This Row],[cedula]],TMODELO[Numero Documento],TMODELO[Lugar Funciones Codigo])</f>
        <v>01.83.03.04</v>
      </c>
    </row>
    <row r="1186" spans="1:20" hidden="1">
      <c r="A1186" s="57" t="s">
        <v>3114</v>
      </c>
      <c r="B1186" s="57" t="s">
        <v>3152</v>
      </c>
      <c r="C1186" s="57" t="s">
        <v>3155</v>
      </c>
      <c r="D1186" s="57" t="s">
        <v>3097</v>
      </c>
      <c r="E1186" s="57" t="str">
        <f>_xlfn.XLOOKUP(Tabla20[[#This Row],[cedula]],TMODELO[Numero Documento],TMODELO[Empleado])</f>
        <v>YONATAN JOEL RODRIGUEZ MOREL</v>
      </c>
      <c r="F1186" s="57" t="s">
        <v>1069</v>
      </c>
      <c r="G1186" s="57" t="str">
        <f>_xlfn.XLOOKUP(Tabla20[[#This Row],[cedula]],TMODELO[Numero Documento],TMODELO[Lugar Funciones])</f>
        <v>DIRECCION GENERAL DE MUSEOS</v>
      </c>
      <c r="H1186" s="57" t="str">
        <f>_xlfn.XLOOKUP(Tabla20[[#This Row],[cedula]],TCARRERA[CEDULA],TCARRERA[CATEGORIA DEL SERVIDOR],"")</f>
        <v/>
      </c>
      <c r="I1186" s="65" t="e">
        <f>_xlfn.XLOOKUP(Tabla20[[#This Row],[NOMBRE Y APELLIDO]],#REF!,#REF!,_xlfn.XLOOKUP(Tabla20[[#This Row],[CARGO]],Tabla10[CARGO],Tabla10[CATEGORIA],""))</f>
        <v>#REF!</v>
      </c>
      <c r="J1186" s="41" t="e">
        <f>IF(Tabla20[[#This Row],[CARRERA]]&lt;&gt;"",Tabla20[[#This Row],[CARRERA]],IF(Tabla20[[#This Row],[Columna1]]&lt;&gt;"",Tabla20[[#This Row],[Columna1]],""))</f>
        <v>#REF!</v>
      </c>
      <c r="K1186" s="55" t="str">
        <f>IF(Tabla20[[#This Row],[TIPO]]="Temporales",_xlfn.XLOOKUP(Tabla20[[#This Row],[NOMBRE Y APELLIDO]],TBLFECHAS[NOMBRE Y APELLIDO],TBLFECHAS[DESDE]),"")</f>
        <v/>
      </c>
      <c r="L1186" s="55" t="str">
        <f>IF(Tabla20[[#This Row],[TIPO]]="Temporales",_xlfn.XLOOKUP(Tabla20[[#This Row],[NOMBRE Y APELLIDO]],TBLFECHAS[NOMBRE Y APELLIDO],TBLFECHAS[HASTA]),"")</f>
        <v/>
      </c>
      <c r="M1186" s="58">
        <v>10000</v>
      </c>
      <c r="N1186" s="59">
        <v>0</v>
      </c>
      <c r="O1186" s="59">
        <v>0</v>
      </c>
      <c r="P1186" s="59">
        <v>0</v>
      </c>
      <c r="Q1186" s="59">
        <f>Tabla20[[#This Row],[sbruto]]-SUM(Tabla20[[#This Row],[ISR]:[AFP]])-Tabla20[[#This Row],[sneto]]</f>
        <v>0</v>
      </c>
      <c r="R1186" s="59">
        <v>10000</v>
      </c>
      <c r="S1186" s="45" t="str">
        <f>_xlfn.XLOOKUP(Tabla20[[#This Row],[cedula]],TMODELO[Numero Documento],TMODELO[gen])</f>
        <v>M</v>
      </c>
      <c r="T1186" s="49" t="str">
        <f>_xlfn.XLOOKUP(Tabla20[[#This Row],[cedula]],TMODELO[Numero Documento],TMODELO[Lugar Funciones Codigo])</f>
        <v>01.83.03.04</v>
      </c>
    </row>
    <row r="1187" spans="1:20" hidden="1">
      <c r="A1187" s="57" t="s">
        <v>3114</v>
      </c>
      <c r="B1187" s="57" t="s">
        <v>3152</v>
      </c>
      <c r="C1187" s="57" t="s">
        <v>3155</v>
      </c>
      <c r="D1187" s="57" t="s">
        <v>3014</v>
      </c>
      <c r="E1187" s="57" t="str">
        <f>_xlfn.XLOOKUP(Tabla20[[#This Row],[cedula]],TMODELO[Numero Documento],TMODELO[Empleado])</f>
        <v>JOHAN LUIS OTAÑEZ FLETE</v>
      </c>
      <c r="F1187" s="57" t="s">
        <v>1069</v>
      </c>
      <c r="G1187" s="57" t="str">
        <f>_xlfn.XLOOKUP(Tabla20[[#This Row],[cedula]],TMODELO[Numero Documento],TMODELO[Lugar Funciones])</f>
        <v>DIRECCION GENERAL DE MUSEOS</v>
      </c>
      <c r="H1187" s="57" t="str">
        <f>_xlfn.XLOOKUP(Tabla20[[#This Row],[cedula]],TCARRERA[CEDULA],TCARRERA[CATEGORIA DEL SERVIDOR],"")</f>
        <v/>
      </c>
      <c r="I1187" s="65" t="e">
        <f>_xlfn.XLOOKUP(Tabla20[[#This Row],[NOMBRE Y APELLIDO]],#REF!,#REF!,_xlfn.XLOOKUP(Tabla20[[#This Row],[CARGO]],Tabla10[CARGO],Tabla10[CATEGORIA],""))</f>
        <v>#REF!</v>
      </c>
      <c r="J1187" s="41" t="e">
        <f>IF(Tabla20[[#This Row],[CARRERA]]&lt;&gt;"",Tabla20[[#This Row],[CARRERA]],IF(Tabla20[[#This Row],[Columna1]]&lt;&gt;"",Tabla20[[#This Row],[Columna1]],""))</f>
        <v>#REF!</v>
      </c>
      <c r="K1187" s="55" t="str">
        <f>IF(Tabla20[[#This Row],[TIPO]]="Temporales",_xlfn.XLOOKUP(Tabla20[[#This Row],[NOMBRE Y APELLIDO]],TBLFECHAS[NOMBRE Y APELLIDO],TBLFECHAS[DESDE]),"")</f>
        <v/>
      </c>
      <c r="L1187" s="55" t="str">
        <f>IF(Tabla20[[#This Row],[TIPO]]="Temporales",_xlfn.XLOOKUP(Tabla20[[#This Row],[NOMBRE Y APELLIDO]],TBLFECHAS[NOMBRE Y APELLIDO],TBLFECHAS[HASTA]),"")</f>
        <v/>
      </c>
      <c r="M1187" s="58">
        <v>8000</v>
      </c>
      <c r="N1187" s="63">
        <v>0</v>
      </c>
      <c r="O1187" s="59">
        <v>0</v>
      </c>
      <c r="P1187" s="59">
        <v>0</v>
      </c>
      <c r="Q1187" s="59">
        <f>Tabla20[[#This Row],[sbruto]]-SUM(Tabla20[[#This Row],[ISR]:[AFP]])-Tabla20[[#This Row],[sneto]]</f>
        <v>0</v>
      </c>
      <c r="R1187" s="59">
        <v>8000</v>
      </c>
      <c r="S1187" s="45" t="str">
        <f>_xlfn.XLOOKUP(Tabla20[[#This Row],[cedula]],TMODELO[Numero Documento],TMODELO[gen])</f>
        <v>M</v>
      </c>
      <c r="T1187" s="49" t="str">
        <f>_xlfn.XLOOKUP(Tabla20[[#This Row],[cedula]],TMODELO[Numero Documento],TMODELO[Lugar Funciones Codigo])</f>
        <v>01.83.03.04</v>
      </c>
    </row>
    <row r="1188" spans="1:20" hidden="1">
      <c r="A1188" s="57" t="s">
        <v>3112</v>
      </c>
      <c r="B1188" s="57" t="s">
        <v>3147</v>
      </c>
      <c r="C1188" s="57" t="s">
        <v>3155</v>
      </c>
      <c r="D1188" s="57" t="s">
        <v>2897</v>
      </c>
      <c r="E1188" s="57" t="str">
        <f>_xlfn.XLOOKUP(Tabla20[[#This Row],[cedula]],TMODELO[Numero Documento],TMODELO[Empleado])</f>
        <v>MIGUEL ALEJANDRO HERNANDEZ MIRABAL</v>
      </c>
      <c r="F1188" s="57" t="s">
        <v>1910</v>
      </c>
      <c r="G1188" s="57" t="str">
        <f>_xlfn.XLOOKUP(Tabla20[[#This Row],[cedula]],TMODELO[Numero Documento],TMODELO[Lugar Funciones])</f>
        <v>MINISTERIO DE CULTURA</v>
      </c>
      <c r="H1188" s="57" t="str">
        <f>_xlfn.XLOOKUP(Tabla20[[#This Row],[cedula]],TCARRERA[CEDULA],TCARRERA[CATEGORIA DEL SERVIDOR],"")</f>
        <v/>
      </c>
      <c r="I1188" s="65" t="e">
        <f>_xlfn.XLOOKUP(Tabla20[[#This Row],[NOMBRE Y APELLIDO]],#REF!,#REF!,_xlfn.XLOOKUP(Tabla20[[#This Row],[CARGO]],Tabla10[CARGO],Tabla10[CATEGORIA],""))</f>
        <v>#REF!</v>
      </c>
      <c r="J1188" s="41" t="e">
        <f>IF(Tabla20[[#This Row],[CARRERA]]&lt;&gt;"",Tabla20[[#This Row],[CARRERA]],IF(Tabla20[[#This Row],[Columna1]]&lt;&gt;"",Tabla20[[#This Row],[Columna1]],""))</f>
        <v>#REF!</v>
      </c>
      <c r="K1188" s="55">
        <f>IF(Tabla20[[#This Row],[TIPO]]="Temporales",_xlfn.XLOOKUP(Tabla20[[#This Row],[NOMBRE Y APELLIDO]],TBLFECHAS[NOMBRE Y APELLIDO],TBLFECHAS[DESDE]),"")</f>
        <v>44682</v>
      </c>
      <c r="L1188" s="55">
        <f>IF(Tabla20[[#This Row],[TIPO]]="Temporales",_xlfn.XLOOKUP(Tabla20[[#This Row],[NOMBRE Y APELLIDO]],TBLFECHAS[NOMBRE Y APELLIDO],TBLFECHAS[HASTA]),"")</f>
        <v>44866</v>
      </c>
      <c r="M1188" s="58">
        <v>115000</v>
      </c>
      <c r="N1188" s="63">
        <v>0</v>
      </c>
      <c r="O1188" s="59">
        <v>3496</v>
      </c>
      <c r="P1188" s="59">
        <v>3300.5</v>
      </c>
      <c r="Q1188" s="59">
        <f>Tabla20[[#This Row],[sbruto]]-SUM(Tabla20[[#This Row],[ISR]:[AFP]])-Tabla20[[#This Row],[sneto]]</f>
        <v>25</v>
      </c>
      <c r="R1188" s="59">
        <v>108178.5</v>
      </c>
      <c r="S1188" s="45" t="str">
        <f>_xlfn.XLOOKUP(Tabla20[[#This Row],[cedula]],TMODELO[Numero Documento],TMODELO[gen])</f>
        <v>M</v>
      </c>
      <c r="T1188" s="49" t="str">
        <f>_xlfn.XLOOKUP(Tabla20[[#This Row],[cedula]],TMODELO[Numero Documento],TMODELO[Lugar Funciones Codigo])</f>
        <v>01.83</v>
      </c>
    </row>
    <row r="1189" spans="1:20" hidden="1">
      <c r="A1189" s="57" t="s">
        <v>3112</v>
      </c>
      <c r="B1189" s="57" t="s">
        <v>3147</v>
      </c>
      <c r="C1189" s="57" t="s">
        <v>3155</v>
      </c>
      <c r="D1189" s="57" t="s">
        <v>2857</v>
      </c>
      <c r="E1189" s="57" t="str">
        <f>_xlfn.XLOOKUP(Tabla20[[#This Row],[cedula]],TMODELO[Numero Documento],TMODELO[Empleado])</f>
        <v>JESUS AUGUSTO DEL CASTILLO BAEZ</v>
      </c>
      <c r="F1189" s="57" t="s">
        <v>102</v>
      </c>
      <c r="G1189" s="57" t="str">
        <f>_xlfn.XLOOKUP(Tabla20[[#This Row],[cedula]],TMODELO[Numero Documento],TMODELO[Lugar Funciones])</f>
        <v>MINISTERIO DE CULTURA</v>
      </c>
      <c r="H1189" s="57" t="str">
        <f>_xlfn.XLOOKUP(Tabla20[[#This Row],[cedula]],TCARRERA[CEDULA],TCARRERA[CATEGORIA DEL SERVIDOR],"")</f>
        <v/>
      </c>
      <c r="I1189" s="65" t="e">
        <f>_xlfn.XLOOKUP(Tabla20[[#This Row],[NOMBRE Y APELLIDO]],#REF!,#REF!,_xlfn.XLOOKUP(Tabla20[[#This Row],[CARGO]],Tabla10[CARGO],Tabla10[CATEGORIA],""))</f>
        <v>#REF!</v>
      </c>
      <c r="J1189" s="41" t="e">
        <f>IF(Tabla20[[#This Row],[CARRERA]]&lt;&gt;"",Tabla20[[#This Row],[CARRERA]],IF(Tabla20[[#This Row],[Columna1]]&lt;&gt;"",Tabla20[[#This Row],[Columna1]],""))</f>
        <v>#REF!</v>
      </c>
      <c r="K1189" s="55">
        <f>IF(Tabla20[[#This Row],[TIPO]]="Temporales",_xlfn.XLOOKUP(Tabla20[[#This Row],[NOMBRE Y APELLIDO]],TBLFECHAS[NOMBRE Y APELLIDO],TBLFECHAS[DESDE]),"")</f>
        <v>44682</v>
      </c>
      <c r="L1189" s="55">
        <f>IF(Tabla20[[#This Row],[TIPO]]="Temporales",_xlfn.XLOOKUP(Tabla20[[#This Row],[NOMBRE Y APELLIDO]],TBLFECHAS[NOMBRE Y APELLIDO],TBLFECHAS[HASTA]),"")</f>
        <v>44866</v>
      </c>
      <c r="M1189" s="58">
        <v>65000</v>
      </c>
      <c r="N1189" s="63">
        <v>0</v>
      </c>
      <c r="O1189" s="59">
        <v>1976</v>
      </c>
      <c r="P1189" s="59">
        <v>1865.5</v>
      </c>
      <c r="Q1189" s="59">
        <f>Tabla20[[#This Row],[sbruto]]-SUM(Tabla20[[#This Row],[ISR]:[AFP]])-Tabla20[[#This Row],[sneto]]</f>
        <v>25</v>
      </c>
      <c r="R1189" s="59">
        <v>61133.5</v>
      </c>
      <c r="S1189" s="45" t="str">
        <f>_xlfn.XLOOKUP(Tabla20[[#This Row],[cedula]],TMODELO[Numero Documento],TMODELO[gen])</f>
        <v>M</v>
      </c>
      <c r="T1189" s="49" t="str">
        <f>_xlfn.XLOOKUP(Tabla20[[#This Row],[cedula]],TMODELO[Numero Documento],TMODELO[Lugar Funciones Codigo])</f>
        <v>01.83</v>
      </c>
    </row>
    <row r="1190" spans="1:20" hidden="1">
      <c r="A1190" s="57" t="s">
        <v>3112</v>
      </c>
      <c r="B1190" s="57" t="s">
        <v>3147</v>
      </c>
      <c r="C1190" s="57" t="s">
        <v>3155</v>
      </c>
      <c r="D1190" s="57" t="s">
        <v>3177</v>
      </c>
      <c r="E1190" s="57" t="str">
        <f>_xlfn.XLOOKUP(Tabla20[[#This Row],[cedula]],TMODELO[Numero Documento],TMODELO[Empleado])</f>
        <v>LUZ NERIS NOVAS JIMENEZ</v>
      </c>
      <c r="F1190" s="57" t="s">
        <v>3178</v>
      </c>
      <c r="G1190" s="57" t="str">
        <f>_xlfn.XLOOKUP(Tabla20[[#This Row],[cedula]],TMODELO[Numero Documento],TMODELO[Lugar Funciones])</f>
        <v>MINISTERIO DE CULTURA</v>
      </c>
      <c r="H1190" s="57" t="str">
        <f>_xlfn.XLOOKUP(Tabla20[[#This Row],[cedula]],TCARRERA[CEDULA],TCARRERA[CATEGORIA DEL SERVIDOR],"")</f>
        <v/>
      </c>
      <c r="I1190" s="65" t="e">
        <f>_xlfn.XLOOKUP(Tabla20[[#This Row],[NOMBRE Y APELLIDO]],#REF!,#REF!,_xlfn.XLOOKUP(Tabla20[[#This Row],[CARGO]],Tabla10[CARGO],Tabla10[CATEGORIA],""))</f>
        <v>#REF!</v>
      </c>
      <c r="J1190" s="41" t="e">
        <f>IF(Tabla20[[#This Row],[CARRERA]]&lt;&gt;"",Tabla20[[#This Row],[CARRERA]],IF(Tabla20[[#This Row],[Columna1]]&lt;&gt;"",Tabla20[[#This Row],[Columna1]],""))</f>
        <v>#REF!</v>
      </c>
      <c r="K1190" s="55">
        <f>IF(Tabla20[[#This Row],[TIPO]]="Temporales",_xlfn.XLOOKUP(Tabla20[[#This Row],[NOMBRE Y APELLIDO]],TBLFECHAS[NOMBRE Y APELLIDO],TBLFECHAS[DESDE]),"")</f>
        <v>44774</v>
      </c>
      <c r="L1190" s="55">
        <f>IF(Tabla20[[#This Row],[TIPO]]="Temporales",_xlfn.XLOOKUP(Tabla20[[#This Row],[NOMBRE Y APELLIDO]],TBLFECHAS[NOMBRE Y APELLIDO],TBLFECHAS[HASTA]),"")</f>
        <v>44958</v>
      </c>
      <c r="M1190" s="58">
        <v>35000</v>
      </c>
      <c r="N1190" s="61">
        <v>0</v>
      </c>
      <c r="O1190" s="59">
        <v>1064</v>
      </c>
      <c r="P1190" s="59">
        <v>1004.5</v>
      </c>
      <c r="Q1190" s="59">
        <f>Tabla20[[#This Row],[sbruto]]-SUM(Tabla20[[#This Row],[ISR]:[AFP]])-Tabla20[[#This Row],[sneto]]</f>
        <v>25</v>
      </c>
      <c r="R1190" s="59">
        <v>32906.5</v>
      </c>
      <c r="S1190" s="48" t="str">
        <f>_xlfn.XLOOKUP(Tabla20[[#This Row],[cedula]],TMODELO[Numero Documento],TMODELO[gen])</f>
        <v>F</v>
      </c>
      <c r="T1190" s="49" t="str">
        <f>_xlfn.XLOOKUP(Tabla20[[#This Row],[cedula]],TMODELO[Numero Documento],TMODELO[Lugar Funciones Codigo])</f>
        <v>01.83</v>
      </c>
    </row>
    <row r="1191" spans="1:20" hidden="1">
      <c r="A1191" s="57" t="s">
        <v>3112</v>
      </c>
      <c r="B1191" s="57" t="s">
        <v>3147</v>
      </c>
      <c r="C1191" s="57" t="s">
        <v>3155</v>
      </c>
      <c r="D1191" s="57" t="s">
        <v>2838</v>
      </c>
      <c r="E1191" s="57" t="str">
        <f>_xlfn.XLOOKUP(Tabla20[[#This Row],[cedula]],TMODELO[Numero Documento],TMODELO[Empleado])</f>
        <v>ELIAS ALBERTO PEREZ PERDOMO</v>
      </c>
      <c r="F1191" s="57" t="s">
        <v>132</v>
      </c>
      <c r="G1191" s="57" t="str">
        <f>_xlfn.XLOOKUP(Tabla20[[#This Row],[cedula]],TMODELO[Numero Documento],TMODELO[Lugar Funciones])</f>
        <v>OFICINA DE ACCESO A LA INFORMACION OAI</v>
      </c>
      <c r="H1191" s="57" t="str">
        <f>_xlfn.XLOOKUP(Tabla20[[#This Row],[cedula]],TCARRERA[CEDULA],TCARRERA[CATEGORIA DEL SERVIDOR],"")</f>
        <v/>
      </c>
      <c r="I1191" s="65" t="e">
        <f>_xlfn.XLOOKUP(Tabla20[[#This Row],[NOMBRE Y APELLIDO]],#REF!,#REF!,_xlfn.XLOOKUP(Tabla20[[#This Row],[CARGO]],Tabla10[CARGO],Tabla10[CATEGORIA],""))</f>
        <v>#REF!</v>
      </c>
      <c r="J1191" s="41" t="e">
        <f>IF(Tabla20[[#This Row],[CARRERA]]&lt;&gt;"",Tabla20[[#This Row],[CARRERA]],IF(Tabla20[[#This Row],[Columna1]]&lt;&gt;"",Tabla20[[#This Row],[Columna1]],""))</f>
        <v>#REF!</v>
      </c>
      <c r="K1191" s="55">
        <f>IF(Tabla20[[#This Row],[TIPO]]="Temporales",_xlfn.XLOOKUP(Tabla20[[#This Row],[NOMBRE Y APELLIDO]],TBLFECHAS[NOMBRE Y APELLIDO],TBLFECHAS[DESDE]),"")</f>
        <v>44652</v>
      </c>
      <c r="L1191" s="55">
        <f>IF(Tabla20[[#This Row],[TIPO]]="Temporales",_xlfn.XLOOKUP(Tabla20[[#This Row],[NOMBRE Y APELLIDO]],TBLFECHAS[NOMBRE Y APELLIDO],TBLFECHAS[HASTA]),"")</f>
        <v>44835</v>
      </c>
      <c r="M1191" s="58">
        <v>3333.33</v>
      </c>
      <c r="N1191" s="63">
        <v>0</v>
      </c>
      <c r="O1191" s="59">
        <v>101.33</v>
      </c>
      <c r="P1191" s="59">
        <v>95.67</v>
      </c>
      <c r="Q1191" s="59">
        <f>Tabla20[[#This Row],[sbruto]]-SUM(Tabla20[[#This Row],[ISR]:[AFP]])-Tabla20[[#This Row],[sneto]]</f>
        <v>25</v>
      </c>
      <c r="R1191" s="59">
        <v>3111.33</v>
      </c>
      <c r="S1191" s="49" t="str">
        <f>_xlfn.XLOOKUP(Tabla20[[#This Row],[cedula]],TMODELO[Numero Documento],TMODELO[gen])</f>
        <v>M</v>
      </c>
      <c r="T1191" s="49" t="str">
        <f>_xlfn.XLOOKUP(Tabla20[[#This Row],[cedula]],TMODELO[Numero Documento],TMODELO[Lugar Funciones Codigo])</f>
        <v>01.83.00.00.00.16</v>
      </c>
    </row>
    <row r="1192" spans="1:20" hidden="1">
      <c r="A1192" s="57" t="s">
        <v>3112</v>
      </c>
      <c r="B1192" s="57" t="s">
        <v>3147</v>
      </c>
      <c r="C1192" s="57" t="s">
        <v>3155</v>
      </c>
      <c r="D1192" s="57" t="s">
        <v>2815</v>
      </c>
      <c r="E1192" s="57" t="str">
        <f>_xlfn.XLOOKUP(Tabla20[[#This Row],[cedula]],TMODELO[Numero Documento],TMODELO[Empleado])</f>
        <v>ANTERIS BELNES BURGOS FERRERAS</v>
      </c>
      <c r="F1192" s="57" t="s">
        <v>265</v>
      </c>
      <c r="G1192" s="57" t="str">
        <f>_xlfn.XLOOKUP(Tabla20[[#This Row],[cedula]],TMODELO[Numero Documento],TMODELO[Lugar Funciones])</f>
        <v>COMISION NACIONAL DOMINICANA PARA LA UNESCO</v>
      </c>
      <c r="H1192" s="57" t="str">
        <f>_xlfn.XLOOKUP(Tabla20[[#This Row],[cedula]],TCARRERA[CEDULA],TCARRERA[CATEGORIA DEL SERVIDOR],"")</f>
        <v/>
      </c>
      <c r="I1192" s="65" t="e">
        <f>_xlfn.XLOOKUP(Tabla20[[#This Row],[NOMBRE Y APELLIDO]],#REF!,#REF!,_xlfn.XLOOKUP(Tabla20[[#This Row],[CARGO]],Tabla10[CARGO],Tabla10[CATEGORIA],""))</f>
        <v>#REF!</v>
      </c>
      <c r="J1192" s="41" t="e">
        <f>IF(Tabla20[[#This Row],[CARRERA]]&lt;&gt;"",Tabla20[[#This Row],[CARRERA]],IF(Tabla20[[#This Row],[Columna1]]&lt;&gt;"",Tabla20[[#This Row],[Columna1]],""))</f>
        <v>#REF!</v>
      </c>
      <c r="K1192" s="55">
        <f>IF(Tabla20[[#This Row],[TIPO]]="Temporales",_xlfn.XLOOKUP(Tabla20[[#This Row],[NOMBRE Y APELLIDO]],TBLFECHAS[NOMBRE Y APELLIDO],TBLFECHAS[DESDE]),"")</f>
        <v>44682</v>
      </c>
      <c r="L1192" s="55">
        <f>IF(Tabla20[[#This Row],[TIPO]]="Temporales",_xlfn.XLOOKUP(Tabla20[[#This Row],[NOMBRE Y APELLIDO]],TBLFECHAS[NOMBRE Y APELLIDO],TBLFECHAS[HASTA]),"")</f>
        <v>44866</v>
      </c>
      <c r="M1192" s="58">
        <v>60000</v>
      </c>
      <c r="N1192" s="63">
        <v>0</v>
      </c>
      <c r="O1192" s="59">
        <v>1824</v>
      </c>
      <c r="P1192" s="59">
        <v>1722</v>
      </c>
      <c r="Q1192" s="59">
        <f>Tabla20[[#This Row],[sbruto]]-SUM(Tabla20[[#This Row],[ISR]:[AFP]])-Tabla20[[#This Row],[sneto]]</f>
        <v>1375.1200000000026</v>
      </c>
      <c r="R1192" s="59">
        <v>55078.879999999997</v>
      </c>
      <c r="S1192" s="45" t="str">
        <f>_xlfn.XLOOKUP(Tabla20[[#This Row],[cedula]],TMODELO[Numero Documento],TMODELO[gen])</f>
        <v>F</v>
      </c>
      <c r="T1192" s="49" t="str">
        <f>_xlfn.XLOOKUP(Tabla20[[#This Row],[cedula]],TMODELO[Numero Documento],TMODELO[Lugar Funciones Codigo])</f>
        <v>01.83.00.00.00.17</v>
      </c>
    </row>
    <row r="1193" spans="1:20" hidden="1">
      <c r="A1193" s="57" t="s">
        <v>3112</v>
      </c>
      <c r="B1193" s="57" t="s">
        <v>3147</v>
      </c>
      <c r="C1193" s="57" t="s">
        <v>3155</v>
      </c>
      <c r="D1193" s="57" t="s">
        <v>2930</v>
      </c>
      <c r="E1193" s="57" t="str">
        <f>_xlfn.XLOOKUP(Tabla20[[#This Row],[cedula]],TMODELO[Numero Documento],TMODELO[Empleado])</f>
        <v>STEFFANIE SHANDRA DE LEMOS KELNER</v>
      </c>
      <c r="F1193" s="57" t="s">
        <v>102</v>
      </c>
      <c r="G1193" s="57" t="str">
        <f>_xlfn.XLOOKUP(Tabla20[[#This Row],[cedula]],TMODELO[Numero Documento],TMODELO[Lugar Funciones])</f>
        <v>COMISION NACIONAL DOMINICANA PARA LA UNESCO</v>
      </c>
      <c r="H1193" s="57" t="str">
        <f>_xlfn.XLOOKUP(Tabla20[[#This Row],[cedula]],TCARRERA[CEDULA],TCARRERA[CATEGORIA DEL SERVIDOR],"")</f>
        <v/>
      </c>
      <c r="I1193" s="65" t="e">
        <f>_xlfn.XLOOKUP(Tabla20[[#This Row],[NOMBRE Y APELLIDO]],#REF!,#REF!,_xlfn.XLOOKUP(Tabla20[[#This Row],[CARGO]],Tabla10[CARGO],Tabla10[CATEGORIA],""))</f>
        <v>#REF!</v>
      </c>
      <c r="J1193" s="41" t="e">
        <f>IF(Tabla20[[#This Row],[CARRERA]]&lt;&gt;"",Tabla20[[#This Row],[CARRERA]],IF(Tabla20[[#This Row],[Columna1]]&lt;&gt;"",Tabla20[[#This Row],[Columna1]],""))</f>
        <v>#REF!</v>
      </c>
      <c r="K1193" s="55">
        <f>IF(Tabla20[[#This Row],[TIPO]]="Temporales",_xlfn.XLOOKUP(Tabla20[[#This Row],[NOMBRE Y APELLIDO]],TBLFECHAS[NOMBRE Y APELLIDO],TBLFECHAS[DESDE]),"")</f>
        <v>44713</v>
      </c>
      <c r="L1193" s="55">
        <f>IF(Tabla20[[#This Row],[TIPO]]="Temporales",_xlfn.XLOOKUP(Tabla20[[#This Row],[NOMBRE Y APELLIDO]],TBLFECHAS[NOMBRE Y APELLIDO],TBLFECHAS[HASTA]),"")</f>
        <v>44896</v>
      </c>
      <c r="M1193" s="58">
        <v>55000</v>
      </c>
      <c r="N1193" s="63">
        <v>0</v>
      </c>
      <c r="O1193" s="59">
        <v>1672</v>
      </c>
      <c r="P1193" s="59">
        <v>1578.5</v>
      </c>
      <c r="Q1193" s="59">
        <f>Tabla20[[#This Row],[sbruto]]-SUM(Tabla20[[#This Row],[ISR]:[AFP]])-Tabla20[[#This Row],[sneto]]</f>
        <v>25</v>
      </c>
      <c r="R1193" s="59">
        <v>51724.5</v>
      </c>
      <c r="S1193" s="45" t="str">
        <f>_xlfn.XLOOKUP(Tabla20[[#This Row],[cedula]],TMODELO[Numero Documento],TMODELO[gen])</f>
        <v>F</v>
      </c>
      <c r="T1193" s="49" t="str">
        <f>_xlfn.XLOOKUP(Tabla20[[#This Row],[cedula]],TMODELO[Numero Documento],TMODELO[Lugar Funciones Codigo])</f>
        <v>01.83.00.00.00.17</v>
      </c>
    </row>
    <row r="1194" spans="1:20" hidden="1">
      <c r="A1194" s="57" t="s">
        <v>3112</v>
      </c>
      <c r="B1194" s="57" t="s">
        <v>3147</v>
      </c>
      <c r="C1194" s="57" t="s">
        <v>3155</v>
      </c>
      <c r="D1194" s="57" t="s">
        <v>2943</v>
      </c>
      <c r="E1194" s="57" t="str">
        <f>_xlfn.XLOOKUP(Tabla20[[#This Row],[cedula]],TMODELO[Numero Documento],TMODELO[Empleado])</f>
        <v>YESSICA DURAN ALCANTARA</v>
      </c>
      <c r="F1194" s="57" t="s">
        <v>102</v>
      </c>
      <c r="G1194" s="57" t="str">
        <f>_xlfn.XLOOKUP(Tabla20[[#This Row],[cedula]],TMODELO[Numero Documento],TMODELO[Lugar Funciones])</f>
        <v>COMISION NACIONAL DOMINICANA PARA LA UNESCO</v>
      </c>
      <c r="H1194" s="57" t="str">
        <f>_xlfn.XLOOKUP(Tabla20[[#This Row],[cedula]],TCARRERA[CEDULA],TCARRERA[CATEGORIA DEL SERVIDOR],"")</f>
        <v/>
      </c>
      <c r="I1194" s="65" t="e">
        <f>_xlfn.XLOOKUP(Tabla20[[#This Row],[NOMBRE Y APELLIDO]],#REF!,#REF!,_xlfn.XLOOKUP(Tabla20[[#This Row],[CARGO]],Tabla10[CARGO],Tabla10[CATEGORIA],""))</f>
        <v>#REF!</v>
      </c>
      <c r="J1194" s="41" t="e">
        <f>IF(Tabla20[[#This Row],[CARRERA]]&lt;&gt;"",Tabla20[[#This Row],[CARRERA]],IF(Tabla20[[#This Row],[Columna1]]&lt;&gt;"",Tabla20[[#This Row],[Columna1]],""))</f>
        <v>#REF!</v>
      </c>
      <c r="K1194" s="55">
        <f>IF(Tabla20[[#This Row],[TIPO]]="Temporales",_xlfn.XLOOKUP(Tabla20[[#This Row],[NOMBRE Y APELLIDO]],TBLFECHAS[NOMBRE Y APELLIDO],TBLFECHAS[DESDE]),"")</f>
        <v>44805</v>
      </c>
      <c r="L1194" s="55">
        <f>IF(Tabla20[[#This Row],[TIPO]]="Temporales",_xlfn.XLOOKUP(Tabla20[[#This Row],[NOMBRE Y APELLIDO]],TBLFECHAS[NOMBRE Y APELLIDO],TBLFECHAS[HASTA]),"")</f>
        <v>44986</v>
      </c>
      <c r="M1194" s="58">
        <v>45000</v>
      </c>
      <c r="N1194" s="63">
        <v>0</v>
      </c>
      <c r="O1194" s="59">
        <v>1368</v>
      </c>
      <c r="P1194" s="59">
        <v>1291.5</v>
      </c>
      <c r="Q1194" s="59">
        <f>Tabla20[[#This Row],[sbruto]]-SUM(Tabla20[[#This Row],[ISR]:[AFP]])-Tabla20[[#This Row],[sneto]]</f>
        <v>25</v>
      </c>
      <c r="R1194" s="59">
        <v>42315.5</v>
      </c>
      <c r="S1194" s="45" t="str">
        <f>_xlfn.XLOOKUP(Tabla20[[#This Row],[cedula]],TMODELO[Numero Documento],TMODELO[gen])</f>
        <v>F</v>
      </c>
      <c r="T1194" s="49" t="str">
        <f>_xlfn.XLOOKUP(Tabla20[[#This Row],[cedula]],TMODELO[Numero Documento],TMODELO[Lugar Funciones Codigo])</f>
        <v>01.83.00.00.00.17</v>
      </c>
    </row>
    <row r="1195" spans="1:20" hidden="1">
      <c r="A1195" s="57" t="s">
        <v>3112</v>
      </c>
      <c r="B1195" s="57" t="s">
        <v>3147</v>
      </c>
      <c r="C1195" s="57" t="s">
        <v>3155</v>
      </c>
      <c r="D1195" s="57" t="s">
        <v>2863</v>
      </c>
      <c r="E1195" s="57" t="str">
        <f>_xlfn.XLOOKUP(Tabla20[[#This Row],[cedula]],TMODELO[Numero Documento],TMODELO[Empleado])</f>
        <v>JOSE ALTAGRACIA BAEZ DE LEON</v>
      </c>
      <c r="F1195" s="57" t="s">
        <v>1312</v>
      </c>
      <c r="G1195" s="57" t="str">
        <f>_xlfn.XLOOKUP(Tabla20[[#This Row],[cedula]],TMODELO[Numero Documento],TMODELO[Lugar Funciones])</f>
        <v>COMISION NACIONAL DE ESPECTACULOS PUBLICOS Y RADIOFONIA</v>
      </c>
      <c r="H1195" s="57" t="str">
        <f>_xlfn.XLOOKUP(Tabla20[[#This Row],[cedula]],TCARRERA[CEDULA],TCARRERA[CATEGORIA DEL SERVIDOR],"")</f>
        <v/>
      </c>
      <c r="I1195" s="65" t="e">
        <f>_xlfn.XLOOKUP(Tabla20[[#This Row],[NOMBRE Y APELLIDO]],#REF!,#REF!,_xlfn.XLOOKUP(Tabla20[[#This Row],[CARGO]],Tabla10[CARGO],Tabla10[CATEGORIA],""))</f>
        <v>#REF!</v>
      </c>
      <c r="J1195" s="41" t="e">
        <f>IF(Tabla20[[#This Row],[CARRERA]]&lt;&gt;"",Tabla20[[#This Row],[CARRERA]],IF(Tabla20[[#This Row],[Columna1]]&lt;&gt;"",Tabla20[[#This Row],[Columna1]],""))</f>
        <v>#REF!</v>
      </c>
      <c r="K1195" s="55">
        <f>IF(Tabla20[[#This Row],[TIPO]]="Temporales",_xlfn.XLOOKUP(Tabla20[[#This Row],[NOMBRE Y APELLIDO]],TBLFECHAS[NOMBRE Y APELLIDO],TBLFECHAS[DESDE]),"")</f>
        <v>44682</v>
      </c>
      <c r="L1195" s="55">
        <f>IF(Tabla20[[#This Row],[TIPO]]="Temporales",_xlfn.XLOOKUP(Tabla20[[#This Row],[NOMBRE Y APELLIDO]],TBLFECHAS[NOMBRE Y APELLIDO],TBLFECHAS[HASTA]),"")</f>
        <v>44866</v>
      </c>
      <c r="M1195" s="58">
        <v>100000</v>
      </c>
      <c r="N1195" s="63">
        <v>0</v>
      </c>
      <c r="O1195" s="59">
        <v>3040</v>
      </c>
      <c r="P1195" s="59">
        <v>2870</v>
      </c>
      <c r="Q1195" s="59">
        <f>Tabla20[[#This Row],[sbruto]]-SUM(Tabla20[[#This Row],[ISR]:[AFP]])-Tabla20[[#This Row],[sneto]]</f>
        <v>25</v>
      </c>
      <c r="R1195" s="59">
        <v>94065</v>
      </c>
      <c r="S1195" s="45" t="str">
        <f>_xlfn.XLOOKUP(Tabla20[[#This Row],[cedula]],TMODELO[Numero Documento],TMODELO[gen])</f>
        <v>M</v>
      </c>
      <c r="T1195" s="49" t="str">
        <f>_xlfn.XLOOKUP(Tabla20[[#This Row],[cedula]],TMODELO[Numero Documento],TMODELO[Lugar Funciones Codigo])</f>
        <v>01.83.00.00.00.18</v>
      </c>
    </row>
    <row r="1196" spans="1:20" hidden="1">
      <c r="A1196" s="57" t="s">
        <v>3112</v>
      </c>
      <c r="B1196" s="57" t="s">
        <v>3147</v>
      </c>
      <c r="C1196" s="57" t="s">
        <v>3155</v>
      </c>
      <c r="D1196" s="57" t="s">
        <v>2890</v>
      </c>
      <c r="E1196" s="57" t="str">
        <f>_xlfn.XLOOKUP(Tabla20[[#This Row],[cedula]],TMODELO[Numero Documento],TMODELO[Empleado])</f>
        <v>MARVIC DE FATIMA CRUZ COTES</v>
      </c>
      <c r="F1196" s="57" t="s">
        <v>1603</v>
      </c>
      <c r="G1196" s="57" t="str">
        <f>_xlfn.XLOOKUP(Tabla20[[#This Row],[cedula]],TMODELO[Numero Documento],TMODELO[Lugar Funciones])</f>
        <v>COMISION NACIONAL DE ESPECTACULOS PUBLICOS Y RADIOFONIA</v>
      </c>
      <c r="H1196" s="57" t="str">
        <f>_xlfn.XLOOKUP(Tabla20[[#This Row],[cedula]],TCARRERA[CEDULA],TCARRERA[CATEGORIA DEL SERVIDOR],"")</f>
        <v/>
      </c>
      <c r="I1196" s="65" t="e">
        <f>_xlfn.XLOOKUP(Tabla20[[#This Row],[NOMBRE Y APELLIDO]],#REF!,#REF!,_xlfn.XLOOKUP(Tabla20[[#This Row],[CARGO]],Tabla10[CARGO],Tabla10[CATEGORIA],""))</f>
        <v>#REF!</v>
      </c>
      <c r="J1196" s="41" t="e">
        <f>IF(Tabla20[[#This Row],[CARRERA]]&lt;&gt;"",Tabla20[[#This Row],[CARRERA]],IF(Tabla20[[#This Row],[Columna1]]&lt;&gt;"",Tabla20[[#This Row],[Columna1]],""))</f>
        <v>#REF!</v>
      </c>
      <c r="K1196" s="55">
        <f>IF(Tabla20[[#This Row],[TIPO]]="Temporales",_xlfn.XLOOKUP(Tabla20[[#This Row],[NOMBRE Y APELLIDO]],TBLFECHAS[NOMBRE Y APELLIDO],TBLFECHAS[DESDE]),"")</f>
        <v>44774</v>
      </c>
      <c r="L1196" s="55">
        <f>IF(Tabla20[[#This Row],[TIPO]]="Temporales",_xlfn.XLOOKUP(Tabla20[[#This Row],[NOMBRE Y APELLIDO]],TBLFECHAS[NOMBRE Y APELLIDO],TBLFECHAS[HASTA]),"")</f>
        <v>44958</v>
      </c>
      <c r="M1196" s="58">
        <v>16500</v>
      </c>
      <c r="N1196" s="63">
        <v>0</v>
      </c>
      <c r="O1196" s="59">
        <v>501.6</v>
      </c>
      <c r="P1196" s="59">
        <v>473.55</v>
      </c>
      <c r="Q1196" s="59">
        <f>Tabla20[[#This Row],[sbruto]]-SUM(Tabla20[[#This Row],[ISR]:[AFP]])-Tabla20[[#This Row],[sneto]]</f>
        <v>25</v>
      </c>
      <c r="R1196" s="59">
        <v>15499.85</v>
      </c>
      <c r="S1196" s="45" t="str">
        <f>_xlfn.XLOOKUP(Tabla20[[#This Row],[cedula]],TMODELO[Numero Documento],TMODELO[gen])</f>
        <v>F</v>
      </c>
      <c r="T1196" s="49" t="str">
        <f>_xlfn.XLOOKUP(Tabla20[[#This Row],[cedula]],TMODELO[Numero Documento],TMODELO[Lugar Funciones Codigo])</f>
        <v>01.83.00.00.00.18</v>
      </c>
    </row>
    <row r="1197" spans="1:20" hidden="1">
      <c r="A1197" s="57" t="s">
        <v>3112</v>
      </c>
      <c r="B1197" s="57" t="s">
        <v>3147</v>
      </c>
      <c r="C1197" s="57" t="s">
        <v>3155</v>
      </c>
      <c r="D1197" s="57" t="s">
        <v>2812</v>
      </c>
      <c r="E1197" s="57" t="str">
        <f>_xlfn.XLOOKUP(Tabla20[[#This Row],[cedula]],TMODELO[Numero Documento],TMODELO[Empleado])</f>
        <v>ANGEL JOSE MANUEL BAEZ DIAZ</v>
      </c>
      <c r="F1197" s="57" t="s">
        <v>1603</v>
      </c>
      <c r="G1197" s="57" t="str">
        <f>_xlfn.XLOOKUP(Tabla20[[#This Row],[cedula]],TMODELO[Numero Documento],TMODELO[Lugar Funciones])</f>
        <v>COMISION NACIONAL DE ESPECTACULOS PUBLICOS Y RADIOFONIA</v>
      </c>
      <c r="H1197" s="57" t="str">
        <f>_xlfn.XLOOKUP(Tabla20[[#This Row],[cedula]],TCARRERA[CEDULA],TCARRERA[CATEGORIA DEL SERVIDOR],"")</f>
        <v/>
      </c>
      <c r="I1197" s="65" t="e">
        <f>_xlfn.XLOOKUP(Tabla20[[#This Row],[NOMBRE Y APELLIDO]],#REF!,#REF!,_xlfn.XLOOKUP(Tabla20[[#This Row],[CARGO]],Tabla10[CARGO],Tabla10[CATEGORIA],""))</f>
        <v>#REF!</v>
      </c>
      <c r="J1197" s="41" t="e">
        <f>IF(Tabla20[[#This Row],[CARRERA]]&lt;&gt;"",Tabla20[[#This Row],[CARRERA]],IF(Tabla20[[#This Row],[Columna1]]&lt;&gt;"",Tabla20[[#This Row],[Columna1]],""))</f>
        <v>#REF!</v>
      </c>
      <c r="K1197" s="55">
        <f>IF(Tabla20[[#This Row],[TIPO]]="Temporales",_xlfn.XLOOKUP(Tabla20[[#This Row],[NOMBRE Y APELLIDO]],TBLFECHAS[NOMBRE Y APELLIDO],TBLFECHAS[DESDE]),"")</f>
        <v>44805</v>
      </c>
      <c r="L1197" s="55">
        <f>IF(Tabla20[[#This Row],[TIPO]]="Temporales",_xlfn.XLOOKUP(Tabla20[[#This Row],[NOMBRE Y APELLIDO]],TBLFECHAS[NOMBRE Y APELLIDO],TBLFECHAS[HASTA]),"")</f>
        <v>44986</v>
      </c>
      <c r="M1197" s="58">
        <v>10000</v>
      </c>
      <c r="N1197" s="63">
        <v>0</v>
      </c>
      <c r="O1197" s="59">
        <v>304</v>
      </c>
      <c r="P1197" s="59">
        <v>287</v>
      </c>
      <c r="Q1197" s="59">
        <f>Tabla20[[#This Row],[sbruto]]-SUM(Tabla20[[#This Row],[ISR]:[AFP]])-Tabla20[[#This Row],[sneto]]</f>
        <v>25</v>
      </c>
      <c r="R1197" s="59">
        <v>9384</v>
      </c>
      <c r="S1197" s="45" t="str">
        <f>_xlfn.XLOOKUP(Tabla20[[#This Row],[cedula]],TMODELO[Numero Documento],TMODELO[gen])</f>
        <v>M</v>
      </c>
      <c r="T1197" s="49" t="str">
        <f>_xlfn.XLOOKUP(Tabla20[[#This Row],[cedula]],TMODELO[Numero Documento],TMODELO[Lugar Funciones Codigo])</f>
        <v>01.83.00.00.00.18</v>
      </c>
    </row>
    <row r="1198" spans="1:20" hidden="1">
      <c r="A1198" s="57" t="s">
        <v>3112</v>
      </c>
      <c r="B1198" s="57" t="s">
        <v>3147</v>
      </c>
      <c r="C1198" s="57" t="s">
        <v>3155</v>
      </c>
      <c r="D1198" s="57" t="s">
        <v>2819</v>
      </c>
      <c r="E1198" s="57" t="str">
        <f>_xlfn.XLOOKUP(Tabla20[[#This Row],[cedula]],TMODELO[Numero Documento],TMODELO[Empleado])</f>
        <v>BIENVENIDA PRENSA SANTANA</v>
      </c>
      <c r="F1198" s="57" t="s">
        <v>1603</v>
      </c>
      <c r="G1198" s="57" t="str">
        <f>_xlfn.XLOOKUP(Tabla20[[#This Row],[cedula]],TMODELO[Numero Documento],TMODELO[Lugar Funciones])</f>
        <v>COMISION NACIONAL DE ESPECTACULOS PUBLICOS Y RADIOFONIA</v>
      </c>
      <c r="H1198" s="57" t="str">
        <f>_xlfn.XLOOKUP(Tabla20[[#This Row],[cedula]],TCARRERA[CEDULA],TCARRERA[CATEGORIA DEL SERVIDOR],"")</f>
        <v/>
      </c>
      <c r="I1198" s="65" t="e">
        <f>_xlfn.XLOOKUP(Tabla20[[#This Row],[NOMBRE Y APELLIDO]],#REF!,#REF!,_xlfn.XLOOKUP(Tabla20[[#This Row],[CARGO]],Tabla10[CARGO],Tabla10[CATEGORIA],""))</f>
        <v>#REF!</v>
      </c>
      <c r="J1198" s="41" t="e">
        <f>IF(Tabla20[[#This Row],[CARRERA]]&lt;&gt;"",Tabla20[[#This Row],[CARRERA]],IF(Tabla20[[#This Row],[Columna1]]&lt;&gt;"",Tabla20[[#This Row],[Columna1]],""))</f>
        <v>#REF!</v>
      </c>
      <c r="K1198" s="55">
        <f>IF(Tabla20[[#This Row],[TIPO]]="Temporales",_xlfn.XLOOKUP(Tabla20[[#This Row],[NOMBRE Y APELLIDO]],TBLFECHAS[NOMBRE Y APELLIDO],TBLFECHAS[DESDE]),"")</f>
        <v>44805</v>
      </c>
      <c r="L1198" s="55">
        <f>IF(Tabla20[[#This Row],[TIPO]]="Temporales",_xlfn.XLOOKUP(Tabla20[[#This Row],[NOMBRE Y APELLIDO]],TBLFECHAS[NOMBRE Y APELLIDO],TBLFECHAS[HASTA]),"")</f>
        <v>44986</v>
      </c>
      <c r="M1198" s="58">
        <v>10000</v>
      </c>
      <c r="N1198" s="63">
        <v>0</v>
      </c>
      <c r="O1198" s="59">
        <v>304</v>
      </c>
      <c r="P1198" s="59">
        <v>287</v>
      </c>
      <c r="Q1198" s="59">
        <f>Tabla20[[#This Row],[sbruto]]-SUM(Tabla20[[#This Row],[ISR]:[AFP]])-Tabla20[[#This Row],[sneto]]</f>
        <v>25</v>
      </c>
      <c r="R1198" s="59">
        <v>9384</v>
      </c>
      <c r="S1198" s="45" t="str">
        <f>_xlfn.XLOOKUP(Tabla20[[#This Row],[cedula]],TMODELO[Numero Documento],TMODELO[gen])</f>
        <v>F</v>
      </c>
      <c r="T1198" s="49" t="str">
        <f>_xlfn.XLOOKUP(Tabla20[[#This Row],[cedula]],TMODELO[Numero Documento],TMODELO[Lugar Funciones Codigo])</f>
        <v>01.83.00.00.00.18</v>
      </c>
    </row>
    <row r="1199" spans="1:20" hidden="1">
      <c r="A1199" s="57" t="s">
        <v>3112</v>
      </c>
      <c r="B1199" s="57" t="s">
        <v>3147</v>
      </c>
      <c r="C1199" s="57" t="s">
        <v>3155</v>
      </c>
      <c r="D1199" s="57" t="s">
        <v>2816</v>
      </c>
      <c r="E1199" s="57" t="str">
        <f>_xlfn.XLOOKUP(Tabla20[[#This Row],[cedula]],TMODELO[Numero Documento],TMODELO[Empleado])</f>
        <v>ANTONIO JIMENEZ</v>
      </c>
      <c r="F1199" s="57" t="s">
        <v>1603</v>
      </c>
      <c r="G1199" s="57" t="str">
        <f>_xlfn.XLOOKUP(Tabla20[[#This Row],[cedula]],TMODELO[Numero Documento],TMODELO[Lugar Funciones])</f>
        <v>COMISION NACIONAL DE ESPECTACULOS PUBLICOS Y RADIOFONIA</v>
      </c>
      <c r="H1199" s="57" t="str">
        <f>_xlfn.XLOOKUP(Tabla20[[#This Row],[cedula]],TCARRERA[CEDULA],TCARRERA[CATEGORIA DEL SERVIDOR],"")</f>
        <v/>
      </c>
      <c r="I1199" s="65" t="e">
        <f>_xlfn.XLOOKUP(Tabla20[[#This Row],[NOMBRE Y APELLIDO]],#REF!,#REF!,_xlfn.XLOOKUP(Tabla20[[#This Row],[CARGO]],Tabla10[CARGO],Tabla10[CATEGORIA],""))</f>
        <v>#REF!</v>
      </c>
      <c r="J1199" s="41" t="e">
        <f>IF(Tabla20[[#This Row],[CARRERA]]&lt;&gt;"",Tabla20[[#This Row],[CARRERA]],IF(Tabla20[[#This Row],[Columna1]]&lt;&gt;"",Tabla20[[#This Row],[Columna1]],""))</f>
        <v>#REF!</v>
      </c>
      <c r="K1199" s="55">
        <f>IF(Tabla20[[#This Row],[TIPO]]="Temporales",_xlfn.XLOOKUP(Tabla20[[#This Row],[NOMBRE Y APELLIDO]],TBLFECHAS[NOMBRE Y APELLIDO],TBLFECHAS[DESDE]),"")</f>
        <v>44805</v>
      </c>
      <c r="L1199" s="55">
        <f>IF(Tabla20[[#This Row],[TIPO]]="Temporales",_xlfn.XLOOKUP(Tabla20[[#This Row],[NOMBRE Y APELLIDO]],TBLFECHAS[NOMBRE Y APELLIDO],TBLFECHAS[HASTA]),"")</f>
        <v>44986</v>
      </c>
      <c r="M1199" s="58">
        <v>10000</v>
      </c>
      <c r="N1199" s="63">
        <v>0</v>
      </c>
      <c r="O1199" s="59">
        <v>304</v>
      </c>
      <c r="P1199" s="59">
        <v>287</v>
      </c>
      <c r="Q1199" s="59">
        <f>Tabla20[[#This Row],[sbruto]]-SUM(Tabla20[[#This Row],[ISR]:[AFP]])-Tabla20[[#This Row],[sneto]]</f>
        <v>25</v>
      </c>
      <c r="R1199" s="59">
        <v>9384</v>
      </c>
      <c r="S1199" s="45" t="str">
        <f>_xlfn.XLOOKUP(Tabla20[[#This Row],[cedula]],TMODELO[Numero Documento],TMODELO[gen])</f>
        <v>M</v>
      </c>
      <c r="T1199" s="49" t="str">
        <f>_xlfn.XLOOKUP(Tabla20[[#This Row],[cedula]],TMODELO[Numero Documento],TMODELO[Lugar Funciones Codigo])</f>
        <v>01.83.00.00.00.18</v>
      </c>
    </row>
    <row r="1200" spans="1:20" hidden="1">
      <c r="A1200" s="57" t="s">
        <v>3112</v>
      </c>
      <c r="B1200" s="57" t="s">
        <v>3147</v>
      </c>
      <c r="C1200" s="57" t="s">
        <v>3155</v>
      </c>
      <c r="D1200" s="57" t="s">
        <v>2846</v>
      </c>
      <c r="E1200" s="57" t="str">
        <f>_xlfn.XLOOKUP(Tabla20[[#This Row],[cedula]],TMODELO[Numero Documento],TMODELO[Empleado])</f>
        <v>GABRIEL ORBE SERRANO</v>
      </c>
      <c r="F1200" s="57" t="s">
        <v>1603</v>
      </c>
      <c r="G1200" s="57" t="str">
        <f>_xlfn.XLOOKUP(Tabla20[[#This Row],[cedula]],TMODELO[Numero Documento],TMODELO[Lugar Funciones])</f>
        <v>COMISION NACIONAL DE ESPECTACULOS PUBLICOS Y RADIOFONIA</v>
      </c>
      <c r="H1200" s="57" t="str">
        <f>_xlfn.XLOOKUP(Tabla20[[#This Row],[cedula]],TCARRERA[CEDULA],TCARRERA[CATEGORIA DEL SERVIDOR],"")</f>
        <v/>
      </c>
      <c r="I1200" s="65" t="e">
        <f>_xlfn.XLOOKUP(Tabla20[[#This Row],[NOMBRE Y APELLIDO]],#REF!,#REF!,_xlfn.XLOOKUP(Tabla20[[#This Row],[CARGO]],Tabla10[CARGO],Tabla10[CATEGORIA],""))</f>
        <v>#REF!</v>
      </c>
      <c r="J1200" s="41" t="e">
        <f>IF(Tabla20[[#This Row],[CARRERA]]&lt;&gt;"",Tabla20[[#This Row],[CARRERA]],IF(Tabla20[[#This Row],[Columna1]]&lt;&gt;"",Tabla20[[#This Row],[Columna1]],""))</f>
        <v>#REF!</v>
      </c>
      <c r="K1200" s="55">
        <f>IF(Tabla20[[#This Row],[TIPO]]="Temporales",_xlfn.XLOOKUP(Tabla20[[#This Row],[NOMBRE Y APELLIDO]],TBLFECHAS[NOMBRE Y APELLIDO],TBLFECHAS[DESDE]),"")</f>
        <v>44805</v>
      </c>
      <c r="L1200" s="55">
        <f>IF(Tabla20[[#This Row],[TIPO]]="Temporales",_xlfn.XLOOKUP(Tabla20[[#This Row],[NOMBRE Y APELLIDO]],TBLFECHAS[NOMBRE Y APELLIDO],TBLFECHAS[HASTA]),"")</f>
        <v>44986</v>
      </c>
      <c r="M1200" s="58">
        <v>10000</v>
      </c>
      <c r="N1200" s="63">
        <v>0</v>
      </c>
      <c r="O1200" s="59">
        <v>304</v>
      </c>
      <c r="P1200" s="59">
        <v>287</v>
      </c>
      <c r="Q1200" s="59">
        <f>Tabla20[[#This Row],[sbruto]]-SUM(Tabla20[[#This Row],[ISR]:[AFP]])-Tabla20[[#This Row],[sneto]]</f>
        <v>25</v>
      </c>
      <c r="R1200" s="59">
        <v>9384</v>
      </c>
      <c r="S1200" s="48" t="str">
        <f>_xlfn.XLOOKUP(Tabla20[[#This Row],[cedula]],TMODELO[Numero Documento],TMODELO[gen])</f>
        <v>M</v>
      </c>
      <c r="T1200" s="49" t="str">
        <f>_xlfn.XLOOKUP(Tabla20[[#This Row],[cedula]],TMODELO[Numero Documento],TMODELO[Lugar Funciones Codigo])</f>
        <v>01.83.00.00.00.18</v>
      </c>
    </row>
    <row r="1201" spans="1:20" hidden="1">
      <c r="A1201" s="57" t="s">
        <v>3112</v>
      </c>
      <c r="B1201" s="57" t="s">
        <v>3147</v>
      </c>
      <c r="C1201" s="57" t="s">
        <v>3155</v>
      </c>
      <c r="D1201" s="57" t="s">
        <v>2814</v>
      </c>
      <c r="E1201" s="57" t="str">
        <f>_xlfn.XLOOKUP(Tabla20[[#This Row],[cedula]],TMODELO[Numero Documento],TMODELO[Empleado])</f>
        <v>ANGELO JESUS PACHECO RIVERA</v>
      </c>
      <c r="F1201" s="57" t="s">
        <v>1603</v>
      </c>
      <c r="G1201" s="57" t="str">
        <f>_xlfn.XLOOKUP(Tabla20[[#This Row],[cedula]],TMODELO[Numero Documento],TMODELO[Lugar Funciones])</f>
        <v>COMISION NACIONAL DE ESPECTACULOS PUBLICOS Y RADIOFONIA</v>
      </c>
      <c r="H1201" s="57" t="str">
        <f>_xlfn.XLOOKUP(Tabla20[[#This Row],[cedula]],TCARRERA[CEDULA],TCARRERA[CATEGORIA DEL SERVIDOR],"")</f>
        <v/>
      </c>
      <c r="I1201" s="65" t="e">
        <f>_xlfn.XLOOKUP(Tabla20[[#This Row],[NOMBRE Y APELLIDO]],#REF!,#REF!,_xlfn.XLOOKUP(Tabla20[[#This Row],[CARGO]],Tabla10[CARGO],Tabla10[CATEGORIA],""))</f>
        <v>#REF!</v>
      </c>
      <c r="J1201" s="41" t="e">
        <f>IF(Tabla20[[#This Row],[CARRERA]]&lt;&gt;"",Tabla20[[#This Row],[CARRERA]],IF(Tabla20[[#This Row],[Columna1]]&lt;&gt;"",Tabla20[[#This Row],[Columna1]],""))</f>
        <v>#REF!</v>
      </c>
      <c r="K1201" s="55">
        <f>IF(Tabla20[[#This Row],[TIPO]]="Temporales",_xlfn.XLOOKUP(Tabla20[[#This Row],[NOMBRE Y APELLIDO]],TBLFECHAS[NOMBRE Y APELLIDO],TBLFECHAS[DESDE]),"")</f>
        <v>44805</v>
      </c>
      <c r="L1201" s="55">
        <f>IF(Tabla20[[#This Row],[TIPO]]="Temporales",_xlfn.XLOOKUP(Tabla20[[#This Row],[NOMBRE Y APELLIDO]],TBLFECHAS[NOMBRE Y APELLIDO],TBLFECHAS[HASTA]),"")</f>
        <v>44986</v>
      </c>
      <c r="M1201" s="58">
        <v>10000</v>
      </c>
      <c r="N1201" s="63">
        <v>0</v>
      </c>
      <c r="O1201" s="59">
        <v>304</v>
      </c>
      <c r="P1201" s="59">
        <v>287</v>
      </c>
      <c r="Q1201" s="59">
        <f>Tabla20[[#This Row],[sbruto]]-SUM(Tabla20[[#This Row],[ISR]:[AFP]])-Tabla20[[#This Row],[sneto]]</f>
        <v>25</v>
      </c>
      <c r="R1201" s="59">
        <v>9384</v>
      </c>
      <c r="S1201" s="45" t="str">
        <f>_xlfn.XLOOKUP(Tabla20[[#This Row],[cedula]],TMODELO[Numero Documento],TMODELO[gen])</f>
        <v>M</v>
      </c>
      <c r="T1201" s="49" t="str">
        <f>_xlfn.XLOOKUP(Tabla20[[#This Row],[cedula]],TMODELO[Numero Documento],TMODELO[Lugar Funciones Codigo])</f>
        <v>01.83.00.00.00.18</v>
      </c>
    </row>
    <row r="1202" spans="1:20" hidden="1">
      <c r="A1202" s="57" t="s">
        <v>3112</v>
      </c>
      <c r="B1202" s="57" t="s">
        <v>3147</v>
      </c>
      <c r="C1202" s="57" t="s">
        <v>3155</v>
      </c>
      <c r="D1202" s="57" t="s">
        <v>2898</v>
      </c>
      <c r="E1202" s="57" t="str">
        <f>_xlfn.XLOOKUP(Tabla20[[#This Row],[cedula]],TMODELO[Numero Documento],TMODELO[Empleado])</f>
        <v>MIGUEL ARTURO LIMA ARIAS</v>
      </c>
      <c r="F1202" s="57" t="s">
        <v>1603</v>
      </c>
      <c r="G1202" s="57" t="str">
        <f>_xlfn.XLOOKUP(Tabla20[[#This Row],[cedula]],TMODELO[Numero Documento],TMODELO[Lugar Funciones])</f>
        <v>COMISION NACIONAL DE ESPECTACULOS PUBLICOS Y RADIOFONIA</v>
      </c>
      <c r="H1202" s="57" t="str">
        <f>_xlfn.XLOOKUP(Tabla20[[#This Row],[cedula]],TCARRERA[CEDULA],TCARRERA[CATEGORIA DEL SERVIDOR],"")</f>
        <v/>
      </c>
      <c r="I1202" s="65" t="e">
        <f>_xlfn.XLOOKUP(Tabla20[[#This Row],[NOMBRE Y APELLIDO]],#REF!,#REF!,_xlfn.XLOOKUP(Tabla20[[#This Row],[CARGO]],Tabla10[CARGO],Tabla10[CATEGORIA],""))</f>
        <v>#REF!</v>
      </c>
      <c r="J1202" s="41" t="e">
        <f>IF(Tabla20[[#This Row],[CARRERA]]&lt;&gt;"",Tabla20[[#This Row],[CARRERA]],IF(Tabla20[[#This Row],[Columna1]]&lt;&gt;"",Tabla20[[#This Row],[Columna1]],""))</f>
        <v>#REF!</v>
      </c>
      <c r="K1202" s="55">
        <f>IF(Tabla20[[#This Row],[TIPO]]="Temporales",_xlfn.XLOOKUP(Tabla20[[#This Row],[NOMBRE Y APELLIDO]],TBLFECHAS[NOMBRE Y APELLIDO],TBLFECHAS[DESDE]),"")</f>
        <v>44805</v>
      </c>
      <c r="L1202" s="55">
        <f>IF(Tabla20[[#This Row],[TIPO]]="Temporales",_xlfn.XLOOKUP(Tabla20[[#This Row],[NOMBRE Y APELLIDO]],TBLFECHAS[NOMBRE Y APELLIDO],TBLFECHAS[HASTA]),"")</f>
        <v>44986</v>
      </c>
      <c r="M1202" s="58">
        <v>10000</v>
      </c>
      <c r="N1202" s="63">
        <v>0</v>
      </c>
      <c r="O1202" s="59">
        <v>304</v>
      </c>
      <c r="P1202" s="59">
        <v>287</v>
      </c>
      <c r="Q1202" s="59">
        <f>Tabla20[[#This Row],[sbruto]]-SUM(Tabla20[[#This Row],[ISR]:[AFP]])-Tabla20[[#This Row],[sneto]]</f>
        <v>25</v>
      </c>
      <c r="R1202" s="59">
        <v>9384</v>
      </c>
      <c r="S1202" s="45" t="str">
        <f>_xlfn.XLOOKUP(Tabla20[[#This Row],[cedula]],TMODELO[Numero Documento],TMODELO[gen])</f>
        <v>M</v>
      </c>
      <c r="T1202" s="49" t="str">
        <f>_xlfn.XLOOKUP(Tabla20[[#This Row],[cedula]],TMODELO[Numero Documento],TMODELO[Lugar Funciones Codigo])</f>
        <v>01.83.00.00.00.18</v>
      </c>
    </row>
    <row r="1203" spans="1:20" hidden="1">
      <c r="A1203" s="57" t="s">
        <v>3112</v>
      </c>
      <c r="B1203" s="57" t="s">
        <v>3147</v>
      </c>
      <c r="C1203" s="57" t="s">
        <v>3155</v>
      </c>
      <c r="D1203" s="57" t="s">
        <v>2940</v>
      </c>
      <c r="E1203" s="57" t="str">
        <f>_xlfn.XLOOKUP(Tabla20[[#This Row],[cedula]],TMODELO[Numero Documento],TMODELO[Empleado])</f>
        <v>YBO RENE SANCHEZ QUEZADA</v>
      </c>
      <c r="F1203" s="57" t="s">
        <v>1603</v>
      </c>
      <c r="G1203" s="57" t="str">
        <f>_xlfn.XLOOKUP(Tabla20[[#This Row],[cedula]],TMODELO[Numero Documento],TMODELO[Lugar Funciones])</f>
        <v>COMISION NACIONAL DE ESPECTACULOS PUBLICOS Y RADIOFONIA</v>
      </c>
      <c r="H1203" s="57" t="str">
        <f>_xlfn.XLOOKUP(Tabla20[[#This Row],[cedula]],TCARRERA[CEDULA],TCARRERA[CATEGORIA DEL SERVIDOR],"")</f>
        <v/>
      </c>
      <c r="I1203" s="65" t="e">
        <f>_xlfn.XLOOKUP(Tabla20[[#This Row],[NOMBRE Y APELLIDO]],#REF!,#REF!,_xlfn.XLOOKUP(Tabla20[[#This Row],[CARGO]],Tabla10[CARGO],Tabla10[CATEGORIA],""))</f>
        <v>#REF!</v>
      </c>
      <c r="J1203" s="41" t="e">
        <f>IF(Tabla20[[#This Row],[CARRERA]]&lt;&gt;"",Tabla20[[#This Row],[CARRERA]],IF(Tabla20[[#This Row],[Columna1]]&lt;&gt;"",Tabla20[[#This Row],[Columna1]],""))</f>
        <v>#REF!</v>
      </c>
      <c r="K1203" s="55">
        <f>IF(Tabla20[[#This Row],[TIPO]]="Temporales",_xlfn.XLOOKUP(Tabla20[[#This Row],[NOMBRE Y APELLIDO]],TBLFECHAS[NOMBRE Y APELLIDO],TBLFECHAS[DESDE]),"")</f>
        <v>44805</v>
      </c>
      <c r="L1203" s="55">
        <f>IF(Tabla20[[#This Row],[TIPO]]="Temporales",_xlfn.XLOOKUP(Tabla20[[#This Row],[NOMBRE Y APELLIDO]],TBLFECHAS[NOMBRE Y APELLIDO],TBLFECHAS[HASTA]),"")</f>
        <v>44986</v>
      </c>
      <c r="M1203" s="58">
        <v>10000</v>
      </c>
      <c r="N1203" s="63">
        <v>0</v>
      </c>
      <c r="O1203" s="59">
        <v>304</v>
      </c>
      <c r="P1203" s="59">
        <v>287</v>
      </c>
      <c r="Q1203" s="59">
        <f>Tabla20[[#This Row],[sbruto]]-SUM(Tabla20[[#This Row],[ISR]:[AFP]])-Tabla20[[#This Row],[sneto]]</f>
        <v>25</v>
      </c>
      <c r="R1203" s="59">
        <v>9384</v>
      </c>
      <c r="S1203" s="45" t="str">
        <f>_xlfn.XLOOKUP(Tabla20[[#This Row],[cedula]],TMODELO[Numero Documento],TMODELO[gen])</f>
        <v>F</v>
      </c>
      <c r="T1203" s="49" t="str">
        <f>_xlfn.XLOOKUP(Tabla20[[#This Row],[cedula]],TMODELO[Numero Documento],TMODELO[Lugar Funciones Codigo])</f>
        <v>01.83.00.00.00.18</v>
      </c>
    </row>
    <row r="1204" spans="1:20" hidden="1">
      <c r="A1204" s="57" t="s">
        <v>3112</v>
      </c>
      <c r="B1204" s="57" t="s">
        <v>3147</v>
      </c>
      <c r="C1204" s="57" t="s">
        <v>3155</v>
      </c>
      <c r="D1204" s="57" t="s">
        <v>2919</v>
      </c>
      <c r="E1204" s="57" t="str">
        <f>_xlfn.XLOOKUP(Tabla20[[#This Row],[cedula]],TMODELO[Numero Documento],TMODELO[Empleado])</f>
        <v>ROHMER ALEXANDER BILLINI SANCHEZ</v>
      </c>
      <c r="F1204" s="57" t="s">
        <v>102</v>
      </c>
      <c r="G1204" s="57" t="str">
        <f>_xlfn.XLOOKUP(Tabla20[[#This Row],[cedula]],TMODELO[Numero Documento],TMODELO[Lugar Funciones])</f>
        <v>DEPARTAMENTO DE TECNOLOGIA DE LA INFORMACION Y COMUNICACION</v>
      </c>
      <c r="H1204" s="57" t="str">
        <f>_xlfn.XLOOKUP(Tabla20[[#This Row],[cedula]],TCARRERA[CEDULA],TCARRERA[CATEGORIA DEL SERVIDOR],"")</f>
        <v/>
      </c>
      <c r="I1204" s="65" t="e">
        <f>_xlfn.XLOOKUP(Tabla20[[#This Row],[NOMBRE Y APELLIDO]],#REF!,#REF!,_xlfn.XLOOKUP(Tabla20[[#This Row],[CARGO]],Tabla10[CARGO],Tabla10[CATEGORIA],""))</f>
        <v>#REF!</v>
      </c>
      <c r="J1204" s="41" t="e">
        <f>IF(Tabla20[[#This Row],[CARRERA]]&lt;&gt;"",Tabla20[[#This Row],[CARRERA]],IF(Tabla20[[#This Row],[Columna1]]&lt;&gt;"",Tabla20[[#This Row],[Columna1]],""))</f>
        <v>#REF!</v>
      </c>
      <c r="K1204" s="55">
        <f>IF(Tabla20[[#This Row],[TIPO]]="Temporales",_xlfn.XLOOKUP(Tabla20[[#This Row],[NOMBRE Y APELLIDO]],TBLFECHAS[NOMBRE Y APELLIDO],TBLFECHAS[DESDE]),"")</f>
        <v>44682</v>
      </c>
      <c r="L1204" s="55">
        <f>IF(Tabla20[[#This Row],[TIPO]]="Temporales",_xlfn.XLOOKUP(Tabla20[[#This Row],[NOMBRE Y APELLIDO]],TBLFECHAS[NOMBRE Y APELLIDO],TBLFECHAS[HASTA]),"")</f>
        <v>44866</v>
      </c>
      <c r="M1204" s="58">
        <v>70000</v>
      </c>
      <c r="N1204" s="63">
        <v>0</v>
      </c>
      <c r="O1204" s="59">
        <v>2128</v>
      </c>
      <c r="P1204" s="59">
        <v>2009</v>
      </c>
      <c r="Q1204" s="59">
        <f>Tabla20[[#This Row],[sbruto]]-SUM(Tabla20[[#This Row],[ISR]:[AFP]])-Tabla20[[#This Row],[sneto]]</f>
        <v>25</v>
      </c>
      <c r="R1204" s="59">
        <v>65838</v>
      </c>
      <c r="S1204" s="45" t="str">
        <f>_xlfn.XLOOKUP(Tabla20[[#This Row],[cedula]],TMODELO[Numero Documento],TMODELO[gen])</f>
        <v>M</v>
      </c>
      <c r="T1204" s="49" t="str">
        <f>_xlfn.XLOOKUP(Tabla20[[#This Row],[cedula]],TMODELO[Numero Documento],TMODELO[Lugar Funciones Codigo])</f>
        <v>01.83.00.00.00.20</v>
      </c>
    </row>
    <row r="1205" spans="1:20" hidden="1">
      <c r="A1205" s="57" t="s">
        <v>3112</v>
      </c>
      <c r="B1205" s="57" t="s">
        <v>3147</v>
      </c>
      <c r="C1205" s="57" t="s">
        <v>3155</v>
      </c>
      <c r="D1205" s="57" t="s">
        <v>2887</v>
      </c>
      <c r="E1205" s="57" t="str">
        <f>_xlfn.XLOOKUP(Tabla20[[#This Row],[cedula]],TMODELO[Numero Documento],TMODELO[Empleado])</f>
        <v>MARIA OLIMPIA GARCIA SANCHEZ DE ROSARIO</v>
      </c>
      <c r="F1205" s="57" t="s">
        <v>199</v>
      </c>
      <c r="G1205" s="57" t="str">
        <f>_xlfn.XLOOKUP(Tabla20[[#This Row],[cedula]],TMODELO[Numero Documento],TMODELO[Lugar Funciones])</f>
        <v>DEPARTAMENTO DE TECNOLOGIA DE LA INFORMACION Y COMUNICACION</v>
      </c>
      <c r="H1205" s="57" t="str">
        <f>_xlfn.XLOOKUP(Tabla20[[#This Row],[cedula]],TCARRERA[CEDULA],TCARRERA[CATEGORIA DEL SERVIDOR],"")</f>
        <v/>
      </c>
      <c r="I1205" s="65" t="e">
        <f>_xlfn.XLOOKUP(Tabla20[[#This Row],[NOMBRE Y APELLIDO]],#REF!,#REF!,_xlfn.XLOOKUP(Tabla20[[#This Row],[CARGO]],Tabla10[CARGO],Tabla10[CATEGORIA],""))</f>
        <v>#REF!</v>
      </c>
      <c r="J1205" s="41" t="e">
        <f>IF(Tabla20[[#This Row],[CARRERA]]&lt;&gt;"",Tabla20[[#This Row],[CARRERA]],IF(Tabla20[[#This Row],[Columna1]]&lt;&gt;"",Tabla20[[#This Row],[Columna1]],""))</f>
        <v>#REF!</v>
      </c>
      <c r="K1205" s="55">
        <f>IF(Tabla20[[#This Row],[TIPO]]="Temporales",_xlfn.XLOOKUP(Tabla20[[#This Row],[NOMBRE Y APELLIDO]],TBLFECHAS[NOMBRE Y APELLIDO],TBLFECHAS[DESDE]),"")</f>
        <v>44805</v>
      </c>
      <c r="L1205" s="55">
        <f>IF(Tabla20[[#This Row],[TIPO]]="Temporales",_xlfn.XLOOKUP(Tabla20[[#This Row],[NOMBRE Y APELLIDO]],TBLFECHAS[NOMBRE Y APELLIDO],TBLFECHAS[HASTA]),"")</f>
        <v>44986</v>
      </c>
      <c r="M1205" s="58">
        <v>30000</v>
      </c>
      <c r="N1205" s="61">
        <v>0</v>
      </c>
      <c r="O1205" s="59">
        <v>912</v>
      </c>
      <c r="P1205" s="59">
        <v>861</v>
      </c>
      <c r="Q1205" s="59">
        <f>Tabla20[[#This Row],[sbruto]]-SUM(Tabla20[[#This Row],[ISR]:[AFP]])-Tabla20[[#This Row],[sneto]]</f>
        <v>25</v>
      </c>
      <c r="R1205" s="59">
        <v>28202</v>
      </c>
      <c r="S1205" s="45" t="str">
        <f>_xlfn.XLOOKUP(Tabla20[[#This Row],[cedula]],TMODELO[Numero Documento],TMODELO[gen])</f>
        <v>F</v>
      </c>
      <c r="T1205" s="49" t="str">
        <f>_xlfn.XLOOKUP(Tabla20[[#This Row],[cedula]],TMODELO[Numero Documento],TMODELO[Lugar Funciones Codigo])</f>
        <v>01.83.00.00.00.20</v>
      </c>
    </row>
    <row r="1206" spans="1:20" hidden="1">
      <c r="A1206" s="57" t="s">
        <v>3112</v>
      </c>
      <c r="B1206" s="57" t="s">
        <v>3147</v>
      </c>
      <c r="C1206" s="57" t="s">
        <v>3155</v>
      </c>
      <c r="D1206" s="57" t="s">
        <v>2931</v>
      </c>
      <c r="E1206" s="57" t="str">
        <f>_xlfn.XLOOKUP(Tabla20[[#This Row],[cedula]],TMODELO[Numero Documento],TMODELO[Empleado])</f>
        <v>TAIS DE JESUS RODRIGUEZ</v>
      </c>
      <c r="F1206" s="57" t="s">
        <v>1973</v>
      </c>
      <c r="G1206" s="57" t="str">
        <f>_xlfn.XLOOKUP(Tabla20[[#This Row],[cedula]],TMODELO[Numero Documento],TMODELO[Lugar Funciones])</f>
        <v>DEPARTAMENTO DE TECNOLOGIA DE LA INFORMACION Y COMUNICACION</v>
      </c>
      <c r="H1206" s="57" t="str">
        <f>_xlfn.XLOOKUP(Tabla20[[#This Row],[cedula]],TCARRERA[CEDULA],TCARRERA[CATEGORIA DEL SERVIDOR],"")</f>
        <v/>
      </c>
      <c r="I1206" s="65" t="e">
        <f>_xlfn.XLOOKUP(Tabla20[[#This Row],[NOMBRE Y APELLIDO]],#REF!,#REF!,_xlfn.XLOOKUP(Tabla20[[#This Row],[CARGO]],Tabla10[CARGO],Tabla10[CATEGORIA],""))</f>
        <v>#REF!</v>
      </c>
      <c r="J1206" s="41" t="e">
        <f>IF(Tabla20[[#This Row],[CARRERA]]&lt;&gt;"",Tabla20[[#This Row],[CARRERA]],IF(Tabla20[[#This Row],[Columna1]]&lt;&gt;"",Tabla20[[#This Row],[Columna1]],""))</f>
        <v>#REF!</v>
      </c>
      <c r="K1206" s="55">
        <f>IF(Tabla20[[#This Row],[TIPO]]="Temporales",_xlfn.XLOOKUP(Tabla20[[#This Row],[NOMBRE Y APELLIDO]],TBLFECHAS[NOMBRE Y APELLIDO],TBLFECHAS[DESDE]),"")</f>
        <v>44805</v>
      </c>
      <c r="L1206" s="55">
        <f>IF(Tabla20[[#This Row],[TIPO]]="Temporales",_xlfn.XLOOKUP(Tabla20[[#This Row],[NOMBRE Y APELLIDO]],TBLFECHAS[NOMBRE Y APELLIDO],TBLFECHAS[HASTA]),"")</f>
        <v>44986</v>
      </c>
      <c r="M1206" s="58">
        <v>30000</v>
      </c>
      <c r="N1206" s="63">
        <v>0</v>
      </c>
      <c r="O1206" s="59">
        <v>912</v>
      </c>
      <c r="P1206" s="59">
        <v>861</v>
      </c>
      <c r="Q1206" s="59">
        <f>Tabla20[[#This Row],[sbruto]]-SUM(Tabla20[[#This Row],[ISR]:[AFP]])-Tabla20[[#This Row],[sneto]]</f>
        <v>25</v>
      </c>
      <c r="R1206" s="59">
        <v>28202</v>
      </c>
      <c r="S1206" s="45" t="str">
        <f>_xlfn.XLOOKUP(Tabla20[[#This Row],[cedula]],TMODELO[Numero Documento],TMODELO[gen])</f>
        <v>F</v>
      </c>
      <c r="T1206" s="49" t="str">
        <f>_xlfn.XLOOKUP(Tabla20[[#This Row],[cedula]],TMODELO[Numero Documento],TMODELO[Lugar Funciones Codigo])</f>
        <v>01.83.00.00.00.20</v>
      </c>
    </row>
    <row r="1207" spans="1:20" hidden="1">
      <c r="A1207" s="57" t="s">
        <v>3112</v>
      </c>
      <c r="B1207" s="57" t="s">
        <v>3147</v>
      </c>
      <c r="C1207" s="57" t="s">
        <v>3155</v>
      </c>
      <c r="D1207" s="57" t="s">
        <v>2844</v>
      </c>
      <c r="E1207" s="57" t="str">
        <f>_xlfn.XLOOKUP(Tabla20[[#This Row],[cedula]],TMODELO[Numero Documento],TMODELO[Empleado])</f>
        <v>FELIX ANGEL MEDINA PINEDA</v>
      </c>
      <c r="F1207" s="57" t="s">
        <v>102</v>
      </c>
      <c r="G1207" s="57" t="str">
        <f>_xlfn.XLOOKUP(Tabla20[[#This Row],[cedula]],TMODELO[Numero Documento],TMODELO[Lugar Funciones])</f>
        <v>PATRONATO CIUDAD COLONIAL</v>
      </c>
      <c r="H1207" s="57" t="str">
        <f>_xlfn.XLOOKUP(Tabla20[[#This Row],[cedula]],TCARRERA[CEDULA],TCARRERA[CATEGORIA DEL SERVIDOR],"")</f>
        <v/>
      </c>
      <c r="I1207" s="65" t="e">
        <f>_xlfn.XLOOKUP(Tabla20[[#This Row],[NOMBRE Y APELLIDO]],#REF!,#REF!,_xlfn.XLOOKUP(Tabla20[[#This Row],[CARGO]],Tabla10[CARGO],Tabla10[CATEGORIA],""))</f>
        <v>#REF!</v>
      </c>
      <c r="J1207" s="41" t="e">
        <f>IF(Tabla20[[#This Row],[CARRERA]]&lt;&gt;"",Tabla20[[#This Row],[CARRERA]],IF(Tabla20[[#This Row],[Columna1]]&lt;&gt;"",Tabla20[[#This Row],[Columna1]],""))</f>
        <v>#REF!</v>
      </c>
      <c r="K1207" s="55">
        <f>IF(Tabla20[[#This Row],[TIPO]]="Temporales",_xlfn.XLOOKUP(Tabla20[[#This Row],[NOMBRE Y APELLIDO]],TBLFECHAS[NOMBRE Y APELLIDO],TBLFECHAS[DESDE]),"")</f>
        <v>44805</v>
      </c>
      <c r="L1207" s="55">
        <f>IF(Tabla20[[#This Row],[TIPO]]="Temporales",_xlfn.XLOOKUP(Tabla20[[#This Row],[NOMBRE Y APELLIDO]],TBLFECHAS[NOMBRE Y APELLIDO],TBLFECHAS[HASTA]),"")</f>
        <v>44986</v>
      </c>
      <c r="M1207" s="58">
        <v>45000</v>
      </c>
      <c r="N1207" s="63">
        <v>1148.33</v>
      </c>
      <c r="O1207" s="59">
        <v>1368</v>
      </c>
      <c r="P1207" s="59">
        <v>1291.5</v>
      </c>
      <c r="Q1207" s="59">
        <f>Tabla20[[#This Row],[sbruto]]-SUM(Tabla20[[#This Row],[ISR]:[AFP]])-Tabla20[[#This Row],[sneto]]</f>
        <v>25</v>
      </c>
      <c r="R1207" s="59">
        <v>41167.17</v>
      </c>
      <c r="S1207" s="45" t="str">
        <f>_xlfn.XLOOKUP(Tabla20[[#This Row],[cedula]],TMODELO[Numero Documento],TMODELO[gen])</f>
        <v>M</v>
      </c>
      <c r="T1207" s="49" t="str">
        <f>_xlfn.XLOOKUP(Tabla20[[#This Row],[cedula]],TMODELO[Numero Documento],TMODELO[Lugar Funciones Codigo])</f>
        <v>01.83.00.00.00.21</v>
      </c>
    </row>
    <row r="1208" spans="1:20" hidden="1">
      <c r="A1208" s="57" t="s">
        <v>3112</v>
      </c>
      <c r="B1208" s="57" t="s">
        <v>3147</v>
      </c>
      <c r="C1208" s="57" t="s">
        <v>3155</v>
      </c>
      <c r="D1208" s="57" t="s">
        <v>2937</v>
      </c>
      <c r="E1208" s="57" t="str">
        <f>_xlfn.XLOOKUP(Tabla20[[#This Row],[cedula]],TMODELO[Numero Documento],TMODELO[Empleado])</f>
        <v>YAHAIRA MARGARITA TORREZ QUEZADA</v>
      </c>
      <c r="F1208" s="57" t="s">
        <v>132</v>
      </c>
      <c r="G1208" s="57" t="str">
        <f>_xlfn.XLOOKUP(Tabla20[[#This Row],[cedula]],TMODELO[Numero Documento],TMODELO[Lugar Funciones])</f>
        <v>DEPARTAMENTO DE PROTOCOLO Y EVENTOS</v>
      </c>
      <c r="H1208" s="57" t="str">
        <f>_xlfn.XLOOKUP(Tabla20[[#This Row],[cedula]],TCARRERA[CEDULA],TCARRERA[CATEGORIA DEL SERVIDOR],"")</f>
        <v/>
      </c>
      <c r="I1208" s="65" t="e">
        <f>_xlfn.XLOOKUP(Tabla20[[#This Row],[NOMBRE Y APELLIDO]],#REF!,#REF!,_xlfn.XLOOKUP(Tabla20[[#This Row],[CARGO]],Tabla10[CARGO],Tabla10[CATEGORIA],""))</f>
        <v>#REF!</v>
      </c>
      <c r="J1208" s="41" t="e">
        <f>IF(Tabla20[[#This Row],[CARRERA]]&lt;&gt;"",Tabla20[[#This Row],[CARRERA]],IF(Tabla20[[#This Row],[Columna1]]&lt;&gt;"",Tabla20[[#This Row],[Columna1]],""))</f>
        <v>#REF!</v>
      </c>
      <c r="K1208" s="55">
        <f>IF(Tabla20[[#This Row],[TIPO]]="Temporales",_xlfn.XLOOKUP(Tabla20[[#This Row],[NOMBRE Y APELLIDO]],TBLFECHAS[NOMBRE Y APELLIDO],TBLFECHAS[DESDE]),"")</f>
        <v>44682</v>
      </c>
      <c r="L1208" s="55">
        <f>IF(Tabla20[[#This Row],[TIPO]]="Temporales",_xlfn.XLOOKUP(Tabla20[[#This Row],[NOMBRE Y APELLIDO]],TBLFECHAS[NOMBRE Y APELLIDO],TBLFECHAS[HASTA]),"")</f>
        <v>44866</v>
      </c>
      <c r="M1208" s="58">
        <v>135000</v>
      </c>
      <c r="N1208" s="63">
        <v>0</v>
      </c>
      <c r="O1208" s="59">
        <v>4104</v>
      </c>
      <c r="P1208" s="59">
        <v>3874.5</v>
      </c>
      <c r="Q1208" s="59">
        <f>Tabla20[[#This Row],[sbruto]]-SUM(Tabla20[[#This Row],[ISR]:[AFP]])-Tabla20[[#This Row],[sneto]]</f>
        <v>25</v>
      </c>
      <c r="R1208" s="59">
        <v>126996.5</v>
      </c>
      <c r="S1208" s="45" t="str">
        <f>_xlfn.XLOOKUP(Tabla20[[#This Row],[cedula]],TMODELO[Numero Documento],TMODELO[gen])</f>
        <v>F</v>
      </c>
      <c r="T1208" s="49" t="str">
        <f>_xlfn.XLOOKUP(Tabla20[[#This Row],[cedula]],TMODELO[Numero Documento],TMODELO[Lugar Funciones Codigo])</f>
        <v>01.83.00.00.00.22</v>
      </c>
    </row>
    <row r="1209" spans="1:20" hidden="1">
      <c r="A1209" s="57" t="s">
        <v>3112</v>
      </c>
      <c r="B1209" s="57" t="s">
        <v>3147</v>
      </c>
      <c r="C1209" s="57" t="s">
        <v>3155</v>
      </c>
      <c r="D1209" s="57" t="s">
        <v>2852</v>
      </c>
      <c r="E1209" s="57" t="str">
        <f>_xlfn.XLOOKUP(Tabla20[[#This Row],[cedula]],TMODELO[Numero Documento],TMODELO[Empleado])</f>
        <v>INDIRA YELIDA PEÑA GALLARDO</v>
      </c>
      <c r="F1209" s="57" t="s">
        <v>102</v>
      </c>
      <c r="G1209" s="57" t="str">
        <f>_xlfn.XLOOKUP(Tabla20[[#This Row],[cedula]],TMODELO[Numero Documento],TMODELO[Lugar Funciones])</f>
        <v>DEPARTAMENTO DE PROTOCOLO Y EVENTOS</v>
      </c>
      <c r="H1209" s="57" t="str">
        <f>_xlfn.XLOOKUP(Tabla20[[#This Row],[cedula]],TCARRERA[CEDULA],TCARRERA[CATEGORIA DEL SERVIDOR],"")</f>
        <v/>
      </c>
      <c r="I1209" s="65" t="e">
        <f>_xlfn.XLOOKUP(Tabla20[[#This Row],[NOMBRE Y APELLIDO]],#REF!,#REF!,_xlfn.XLOOKUP(Tabla20[[#This Row],[CARGO]],Tabla10[CARGO],Tabla10[CATEGORIA],""))</f>
        <v>#REF!</v>
      </c>
      <c r="J1209" s="41" t="e">
        <f>IF(Tabla20[[#This Row],[CARRERA]]&lt;&gt;"",Tabla20[[#This Row],[CARRERA]],IF(Tabla20[[#This Row],[Columna1]]&lt;&gt;"",Tabla20[[#This Row],[Columna1]],""))</f>
        <v>#REF!</v>
      </c>
      <c r="K1209" s="55">
        <f>IF(Tabla20[[#This Row],[TIPO]]="Temporales",_xlfn.XLOOKUP(Tabla20[[#This Row],[NOMBRE Y APELLIDO]],TBLFECHAS[NOMBRE Y APELLIDO],TBLFECHAS[DESDE]),"")</f>
        <v>44713</v>
      </c>
      <c r="L1209" s="55">
        <f>IF(Tabla20[[#This Row],[TIPO]]="Temporales",_xlfn.XLOOKUP(Tabla20[[#This Row],[NOMBRE Y APELLIDO]],TBLFECHAS[NOMBRE Y APELLIDO],TBLFECHAS[HASTA]),"")</f>
        <v>44896</v>
      </c>
      <c r="M1209" s="58">
        <v>90000</v>
      </c>
      <c r="N1209" s="63">
        <v>0</v>
      </c>
      <c r="O1209" s="59">
        <v>2736</v>
      </c>
      <c r="P1209" s="59">
        <v>2583</v>
      </c>
      <c r="Q1209" s="59">
        <f>Tabla20[[#This Row],[sbruto]]-SUM(Tabla20[[#This Row],[ISR]:[AFP]])-Tabla20[[#This Row],[sneto]]</f>
        <v>25</v>
      </c>
      <c r="R1209" s="59">
        <v>84656</v>
      </c>
      <c r="S1209" s="45" t="str">
        <f>_xlfn.XLOOKUP(Tabla20[[#This Row],[cedula]],TMODELO[Numero Documento],TMODELO[gen])</f>
        <v>F</v>
      </c>
      <c r="T1209" s="49" t="str">
        <f>_xlfn.XLOOKUP(Tabla20[[#This Row],[cedula]],TMODELO[Numero Documento],TMODELO[Lugar Funciones Codigo])</f>
        <v>01.83.00.00.00.22</v>
      </c>
    </row>
    <row r="1210" spans="1:20" hidden="1">
      <c r="A1210" s="57" t="s">
        <v>3112</v>
      </c>
      <c r="B1210" s="57" t="s">
        <v>3147</v>
      </c>
      <c r="C1210" s="57" t="s">
        <v>3155</v>
      </c>
      <c r="D1210" s="57" t="s">
        <v>2879</v>
      </c>
      <c r="E1210" s="57" t="str">
        <f>_xlfn.XLOOKUP(Tabla20[[#This Row],[cedula]],TMODELO[Numero Documento],TMODELO[Empleado])</f>
        <v>LEILA ALTAGRACIA VALENZUELA PEREZ</v>
      </c>
      <c r="F1210" s="57" t="s">
        <v>102</v>
      </c>
      <c r="G1210" s="57" t="str">
        <f>_xlfn.XLOOKUP(Tabla20[[#This Row],[cedula]],TMODELO[Numero Documento],TMODELO[Lugar Funciones])</f>
        <v>DEPARTAMENTO DE PROTOCOLO Y EVENTOS</v>
      </c>
      <c r="H1210" s="57" t="str">
        <f>_xlfn.XLOOKUP(Tabla20[[#This Row],[cedula]],TCARRERA[CEDULA],TCARRERA[CATEGORIA DEL SERVIDOR],"")</f>
        <v/>
      </c>
      <c r="I1210" s="65" t="e">
        <f>_xlfn.XLOOKUP(Tabla20[[#This Row],[NOMBRE Y APELLIDO]],#REF!,#REF!,_xlfn.XLOOKUP(Tabla20[[#This Row],[CARGO]],Tabla10[CARGO],Tabla10[CATEGORIA],""))</f>
        <v>#REF!</v>
      </c>
      <c r="J1210" s="41" t="e">
        <f>IF(Tabla20[[#This Row],[CARRERA]]&lt;&gt;"",Tabla20[[#This Row],[CARRERA]],IF(Tabla20[[#This Row],[Columna1]]&lt;&gt;"",Tabla20[[#This Row],[Columna1]],""))</f>
        <v>#REF!</v>
      </c>
      <c r="K1210" s="55">
        <f>IF(Tabla20[[#This Row],[TIPO]]="Temporales",_xlfn.XLOOKUP(Tabla20[[#This Row],[NOMBRE Y APELLIDO]],TBLFECHAS[NOMBRE Y APELLIDO],TBLFECHAS[DESDE]),"")</f>
        <v>44682</v>
      </c>
      <c r="L1210" s="55">
        <f>IF(Tabla20[[#This Row],[TIPO]]="Temporales",_xlfn.XLOOKUP(Tabla20[[#This Row],[NOMBRE Y APELLIDO]],TBLFECHAS[NOMBRE Y APELLIDO],TBLFECHAS[HASTA]),"")</f>
        <v>44866</v>
      </c>
      <c r="M1210" s="58">
        <v>60000</v>
      </c>
      <c r="N1210" s="63">
        <v>0</v>
      </c>
      <c r="O1210" s="59">
        <v>1824</v>
      </c>
      <c r="P1210" s="59">
        <v>1722</v>
      </c>
      <c r="Q1210" s="59">
        <f>Tabla20[[#This Row],[sbruto]]-SUM(Tabla20[[#This Row],[ISR]:[AFP]])-Tabla20[[#This Row],[sneto]]</f>
        <v>625</v>
      </c>
      <c r="R1210" s="59">
        <v>55829</v>
      </c>
      <c r="S1210" s="45" t="str">
        <f>_xlfn.XLOOKUP(Tabla20[[#This Row],[cedula]],TMODELO[Numero Documento],TMODELO[gen])</f>
        <v>F</v>
      </c>
      <c r="T1210" s="49" t="str">
        <f>_xlfn.XLOOKUP(Tabla20[[#This Row],[cedula]],TMODELO[Numero Documento],TMODELO[Lugar Funciones Codigo])</f>
        <v>01.83.00.00.00.22</v>
      </c>
    </row>
    <row r="1211" spans="1:20" hidden="1">
      <c r="A1211" s="57" t="s">
        <v>3112</v>
      </c>
      <c r="B1211" s="57" t="s">
        <v>3147</v>
      </c>
      <c r="C1211" s="57" t="s">
        <v>3155</v>
      </c>
      <c r="D1211" s="57" t="s">
        <v>2801</v>
      </c>
      <c r="E1211" s="57" t="str">
        <f>_xlfn.XLOOKUP(Tabla20[[#This Row],[cedula]],TMODELO[Numero Documento],TMODELO[Empleado])</f>
        <v>AMIN STALIN GERMAN DISLA</v>
      </c>
      <c r="F1211" s="57" t="s">
        <v>60</v>
      </c>
      <c r="G1211" s="57" t="str">
        <f>_xlfn.XLOOKUP(Tabla20[[#This Row],[cedula]],TMODELO[Numero Documento],TMODELO[Lugar Funciones])</f>
        <v>DIRECCION ADMINISTRATIVA</v>
      </c>
      <c r="H1211" s="57" t="str">
        <f>_xlfn.XLOOKUP(Tabla20[[#This Row],[cedula]],TCARRERA[CEDULA],TCARRERA[CATEGORIA DEL SERVIDOR],"")</f>
        <v/>
      </c>
      <c r="I1211" s="65" t="e">
        <f>_xlfn.XLOOKUP(Tabla20[[#This Row],[NOMBRE Y APELLIDO]],#REF!,#REF!,_xlfn.XLOOKUP(Tabla20[[#This Row],[CARGO]],Tabla10[CARGO],Tabla10[CATEGORIA],""))</f>
        <v>#REF!</v>
      </c>
      <c r="J1211" s="41" t="e">
        <f>IF(Tabla20[[#This Row],[CARRERA]]&lt;&gt;"",Tabla20[[#This Row],[CARRERA]],IF(Tabla20[[#This Row],[Columna1]]&lt;&gt;"",Tabla20[[#This Row],[Columna1]],""))</f>
        <v>#REF!</v>
      </c>
      <c r="K1211" s="55">
        <f>IF(Tabla20[[#This Row],[TIPO]]="Temporales",_xlfn.XLOOKUP(Tabla20[[#This Row],[NOMBRE Y APELLIDO]],TBLFECHAS[NOMBRE Y APELLIDO],TBLFECHAS[DESDE]),"")</f>
        <v>44682</v>
      </c>
      <c r="L1211" s="55">
        <f>IF(Tabla20[[#This Row],[TIPO]]="Temporales",_xlfn.XLOOKUP(Tabla20[[#This Row],[NOMBRE Y APELLIDO]],TBLFECHAS[NOMBRE Y APELLIDO],TBLFECHAS[HASTA]),"")</f>
        <v>44866</v>
      </c>
      <c r="M1211" s="58">
        <v>175000</v>
      </c>
      <c r="N1211" s="63">
        <v>0</v>
      </c>
      <c r="O1211" s="59">
        <v>4943.8</v>
      </c>
      <c r="P1211" s="59">
        <v>5022.5</v>
      </c>
      <c r="Q1211" s="59">
        <f>Tabla20[[#This Row],[sbruto]]-SUM(Tabla20[[#This Row],[ISR]:[AFP]])-Tabla20[[#This Row],[sneto]]</f>
        <v>25</v>
      </c>
      <c r="R1211" s="59">
        <v>165008.70000000001</v>
      </c>
      <c r="S1211" s="45" t="str">
        <f>_xlfn.XLOOKUP(Tabla20[[#This Row],[cedula]],TMODELO[Numero Documento],TMODELO[gen])</f>
        <v>M</v>
      </c>
      <c r="T1211" s="49" t="str">
        <f>_xlfn.XLOOKUP(Tabla20[[#This Row],[cedula]],TMODELO[Numero Documento],TMODELO[Lugar Funciones Codigo])</f>
        <v>01.83.00.00.11</v>
      </c>
    </row>
    <row r="1212" spans="1:20" hidden="1">
      <c r="A1212" s="57" t="s">
        <v>3112</v>
      </c>
      <c r="B1212" s="57" t="s">
        <v>3147</v>
      </c>
      <c r="C1212" s="57" t="s">
        <v>3155</v>
      </c>
      <c r="D1212" s="57" t="s">
        <v>2840</v>
      </c>
      <c r="E1212" s="57" t="str">
        <f>_xlfn.XLOOKUP(Tabla20[[#This Row],[cedula]],TMODELO[Numero Documento],TMODELO[Empleado])</f>
        <v>ELIZABETH DEL CARMEN SILVESTRE GARCIA</v>
      </c>
      <c r="F1212" s="57" t="s">
        <v>132</v>
      </c>
      <c r="G1212" s="57" t="str">
        <f>_xlfn.XLOOKUP(Tabla20[[#This Row],[cedula]],TMODELO[Numero Documento],TMODELO[Lugar Funciones])</f>
        <v>DEPARTAMENTO DE SERVICIOS GENERALES</v>
      </c>
      <c r="H1212" s="57" t="str">
        <f>_xlfn.XLOOKUP(Tabla20[[#This Row],[cedula]],TCARRERA[CEDULA],TCARRERA[CATEGORIA DEL SERVIDOR],"")</f>
        <v/>
      </c>
      <c r="I1212" s="65" t="e">
        <f>_xlfn.XLOOKUP(Tabla20[[#This Row],[NOMBRE Y APELLIDO]],#REF!,#REF!,_xlfn.XLOOKUP(Tabla20[[#This Row],[CARGO]],Tabla10[CARGO],Tabla10[CATEGORIA],""))</f>
        <v>#REF!</v>
      </c>
      <c r="J1212" s="41" t="e">
        <f>IF(Tabla20[[#This Row],[CARRERA]]&lt;&gt;"",Tabla20[[#This Row],[CARRERA]],IF(Tabla20[[#This Row],[Columna1]]&lt;&gt;"",Tabla20[[#This Row],[Columna1]],""))</f>
        <v>#REF!</v>
      </c>
      <c r="K1212" s="55">
        <f>IF(Tabla20[[#This Row],[TIPO]]="Temporales",_xlfn.XLOOKUP(Tabla20[[#This Row],[NOMBRE Y APELLIDO]],TBLFECHAS[NOMBRE Y APELLIDO],TBLFECHAS[DESDE]),"")</f>
        <v>44743</v>
      </c>
      <c r="L1212" s="55">
        <f>IF(Tabla20[[#This Row],[TIPO]]="Temporales",_xlfn.XLOOKUP(Tabla20[[#This Row],[NOMBRE Y APELLIDO]],TBLFECHAS[NOMBRE Y APELLIDO],TBLFECHAS[HASTA]),"")</f>
        <v>44927</v>
      </c>
      <c r="M1212" s="58">
        <v>110000</v>
      </c>
      <c r="N1212" s="63">
        <v>0</v>
      </c>
      <c r="O1212" s="59">
        <v>3344</v>
      </c>
      <c r="P1212" s="59">
        <v>3157</v>
      </c>
      <c r="Q1212" s="59">
        <f>Tabla20[[#This Row],[sbruto]]-SUM(Tabla20[[#This Row],[ISR]:[AFP]])-Tabla20[[#This Row],[sneto]]</f>
        <v>1579.4799999999959</v>
      </c>
      <c r="R1212" s="59">
        <v>101919.52</v>
      </c>
      <c r="S1212" s="45" t="str">
        <f>_xlfn.XLOOKUP(Tabla20[[#This Row],[cedula]],TMODELO[Numero Documento],TMODELO[gen])</f>
        <v>F</v>
      </c>
      <c r="T1212" s="49" t="str">
        <f>_xlfn.XLOOKUP(Tabla20[[#This Row],[cedula]],TMODELO[Numero Documento],TMODELO[Lugar Funciones Codigo])</f>
        <v>01.83.00.00.11.02</v>
      </c>
    </row>
    <row r="1213" spans="1:20" hidden="1">
      <c r="A1213" s="57" t="s">
        <v>3112</v>
      </c>
      <c r="B1213" s="57" t="s">
        <v>3147</v>
      </c>
      <c r="C1213" s="57" t="s">
        <v>3155</v>
      </c>
      <c r="D1213" s="57" t="s">
        <v>2909</v>
      </c>
      <c r="E1213" s="57" t="str">
        <f>_xlfn.XLOOKUP(Tabla20[[#This Row],[cedula]],TMODELO[Numero Documento],TMODELO[Empleado])</f>
        <v>PEDRO LORENZO PEÑA LABOUR</v>
      </c>
      <c r="F1213" s="57" t="s">
        <v>132</v>
      </c>
      <c r="G1213" s="57" t="str">
        <f>_xlfn.XLOOKUP(Tabla20[[#This Row],[cedula]],TMODELO[Numero Documento],TMODELO[Lugar Funciones])</f>
        <v>DIVISION DE TRANSPORTE</v>
      </c>
      <c r="H1213" s="57" t="str">
        <f>_xlfn.XLOOKUP(Tabla20[[#This Row],[cedula]],TCARRERA[CEDULA],TCARRERA[CATEGORIA DEL SERVIDOR],"")</f>
        <v/>
      </c>
      <c r="I1213" s="65" t="e">
        <f>_xlfn.XLOOKUP(Tabla20[[#This Row],[NOMBRE Y APELLIDO]],#REF!,#REF!,_xlfn.XLOOKUP(Tabla20[[#This Row],[CARGO]],Tabla10[CARGO],Tabla10[CATEGORIA],""))</f>
        <v>#REF!</v>
      </c>
      <c r="J1213" s="41" t="e">
        <f>IF(Tabla20[[#This Row],[CARRERA]]&lt;&gt;"",Tabla20[[#This Row],[CARRERA]],IF(Tabla20[[#This Row],[Columna1]]&lt;&gt;"",Tabla20[[#This Row],[Columna1]],""))</f>
        <v>#REF!</v>
      </c>
      <c r="K1213" s="55">
        <f>IF(Tabla20[[#This Row],[TIPO]]="Temporales",_xlfn.XLOOKUP(Tabla20[[#This Row],[NOMBRE Y APELLIDO]],TBLFECHAS[NOMBRE Y APELLIDO],TBLFECHAS[DESDE]),"")</f>
        <v>44713</v>
      </c>
      <c r="L1213" s="55">
        <f>IF(Tabla20[[#This Row],[TIPO]]="Temporales",_xlfn.XLOOKUP(Tabla20[[#This Row],[NOMBRE Y APELLIDO]],TBLFECHAS[NOMBRE Y APELLIDO],TBLFECHAS[HASTA]),"")</f>
        <v>44896</v>
      </c>
      <c r="M1213" s="58">
        <v>80000</v>
      </c>
      <c r="N1213" s="63">
        <v>0</v>
      </c>
      <c r="O1213" s="59">
        <v>2432</v>
      </c>
      <c r="P1213" s="59">
        <v>2296</v>
      </c>
      <c r="Q1213" s="59">
        <f>Tabla20[[#This Row],[sbruto]]-SUM(Tabla20[[#This Row],[ISR]:[AFP]])-Tabla20[[#This Row],[sneto]]</f>
        <v>25</v>
      </c>
      <c r="R1213" s="59">
        <v>75247</v>
      </c>
      <c r="S1213" s="45" t="str">
        <f>_xlfn.XLOOKUP(Tabla20[[#This Row],[cedula]],TMODELO[Numero Documento],TMODELO[gen])</f>
        <v>M</v>
      </c>
      <c r="T1213" s="49" t="str">
        <f>_xlfn.XLOOKUP(Tabla20[[#This Row],[cedula]],TMODELO[Numero Documento],TMODELO[Lugar Funciones Codigo])</f>
        <v>01.83.00.00.11.02.01</v>
      </c>
    </row>
    <row r="1214" spans="1:20" hidden="1">
      <c r="A1214" s="57" t="s">
        <v>3112</v>
      </c>
      <c r="B1214" s="57" t="s">
        <v>3147</v>
      </c>
      <c r="C1214" s="57" t="s">
        <v>3155</v>
      </c>
      <c r="D1214" s="57" t="s">
        <v>2866</v>
      </c>
      <c r="E1214" s="57" t="str">
        <f>_xlfn.XLOOKUP(Tabla20[[#This Row],[cedula]],TMODELO[Numero Documento],TMODELO[Empleado])</f>
        <v>JOSE RAMON PERALTA BERROA</v>
      </c>
      <c r="F1214" s="57" t="s">
        <v>132</v>
      </c>
      <c r="G1214" s="57" t="str">
        <f>_xlfn.XLOOKUP(Tabla20[[#This Row],[cedula]],TMODELO[Numero Documento],TMODELO[Lugar Funciones])</f>
        <v>DIVISION DE MANTENIMIENTO</v>
      </c>
      <c r="H1214" s="57" t="str">
        <f>_xlfn.XLOOKUP(Tabla20[[#This Row],[cedula]],TCARRERA[CEDULA],TCARRERA[CATEGORIA DEL SERVIDOR],"")</f>
        <v/>
      </c>
      <c r="I1214" s="65" t="e">
        <f>_xlfn.XLOOKUP(Tabla20[[#This Row],[NOMBRE Y APELLIDO]],#REF!,#REF!,_xlfn.XLOOKUP(Tabla20[[#This Row],[CARGO]],Tabla10[CARGO],Tabla10[CATEGORIA],""))</f>
        <v>#REF!</v>
      </c>
      <c r="J1214" s="41" t="e">
        <f>IF(Tabla20[[#This Row],[CARRERA]]&lt;&gt;"",Tabla20[[#This Row],[CARRERA]],IF(Tabla20[[#This Row],[Columna1]]&lt;&gt;"",Tabla20[[#This Row],[Columna1]],""))</f>
        <v>#REF!</v>
      </c>
      <c r="K1214" s="55">
        <f>IF(Tabla20[[#This Row],[TIPO]]="Temporales",_xlfn.XLOOKUP(Tabla20[[#This Row],[NOMBRE Y APELLIDO]],TBLFECHAS[NOMBRE Y APELLIDO],TBLFECHAS[DESDE]),"")</f>
        <v>44743</v>
      </c>
      <c r="L1214" s="55">
        <f>IF(Tabla20[[#This Row],[TIPO]]="Temporales",_xlfn.XLOOKUP(Tabla20[[#This Row],[NOMBRE Y APELLIDO]],TBLFECHAS[NOMBRE Y APELLIDO],TBLFECHAS[HASTA]),"")</f>
        <v>44927</v>
      </c>
      <c r="M1214" s="58">
        <v>95000</v>
      </c>
      <c r="N1214" s="63">
        <v>0</v>
      </c>
      <c r="O1214" s="60">
        <v>2888</v>
      </c>
      <c r="P1214" s="60">
        <v>2726.5</v>
      </c>
      <c r="Q1214" s="60">
        <f>Tabla20[[#This Row],[sbruto]]-SUM(Tabla20[[#This Row],[ISR]:[AFP]])-Tabla20[[#This Row],[sneto]]</f>
        <v>25</v>
      </c>
      <c r="R1214" s="60">
        <v>89360.5</v>
      </c>
      <c r="S1214" s="45" t="str">
        <f>_xlfn.XLOOKUP(Tabla20[[#This Row],[cedula]],TMODELO[Numero Documento],TMODELO[gen])</f>
        <v>M</v>
      </c>
      <c r="T1214" s="49" t="str">
        <f>_xlfn.XLOOKUP(Tabla20[[#This Row],[cedula]],TMODELO[Numero Documento],TMODELO[Lugar Funciones Codigo])</f>
        <v>01.83.00.00.11.02.02</v>
      </c>
    </row>
    <row r="1215" spans="1:20" hidden="1">
      <c r="A1215" s="57" t="s">
        <v>3112</v>
      </c>
      <c r="B1215" s="57" t="s">
        <v>3147</v>
      </c>
      <c r="C1215" s="57" t="s">
        <v>3155</v>
      </c>
      <c r="D1215" s="57" t="s">
        <v>2942</v>
      </c>
      <c r="E1215" s="57" t="str">
        <f>_xlfn.XLOOKUP(Tabla20[[#This Row],[cedula]],TMODELO[Numero Documento],TMODELO[Empleado])</f>
        <v>YEMELI PAMELA SANTOS GARCIA</v>
      </c>
      <c r="F1215" s="57" t="s">
        <v>102</v>
      </c>
      <c r="G1215" s="57" t="str">
        <f>_xlfn.XLOOKUP(Tabla20[[#This Row],[cedula]],TMODELO[Numero Documento],TMODELO[Lugar Funciones])</f>
        <v>DEPARTAMENTO DE COMPRAS Y CONTRATACIONES</v>
      </c>
      <c r="H1215" s="57" t="str">
        <f>_xlfn.XLOOKUP(Tabla20[[#This Row],[cedula]],TCARRERA[CEDULA],TCARRERA[CATEGORIA DEL SERVIDOR],"")</f>
        <v/>
      </c>
      <c r="I1215" s="65" t="e">
        <f>_xlfn.XLOOKUP(Tabla20[[#This Row],[NOMBRE Y APELLIDO]],#REF!,#REF!,_xlfn.XLOOKUP(Tabla20[[#This Row],[CARGO]],Tabla10[CARGO],Tabla10[CATEGORIA],""))</f>
        <v>#REF!</v>
      </c>
      <c r="J1215" s="41" t="e">
        <f>IF(Tabla20[[#This Row],[CARRERA]]&lt;&gt;"",Tabla20[[#This Row],[CARRERA]],IF(Tabla20[[#This Row],[Columna1]]&lt;&gt;"",Tabla20[[#This Row],[Columna1]],""))</f>
        <v>#REF!</v>
      </c>
      <c r="K1215" s="55">
        <f>IF(Tabla20[[#This Row],[TIPO]]="Temporales",_xlfn.XLOOKUP(Tabla20[[#This Row],[NOMBRE Y APELLIDO]],TBLFECHAS[NOMBRE Y APELLIDO],TBLFECHAS[DESDE]),"")</f>
        <v>44652</v>
      </c>
      <c r="L1215" s="55">
        <f>IF(Tabla20[[#This Row],[TIPO]]="Temporales",_xlfn.XLOOKUP(Tabla20[[#This Row],[NOMBRE Y APELLIDO]],TBLFECHAS[NOMBRE Y APELLIDO],TBLFECHAS[HASTA]),"")</f>
        <v>44835</v>
      </c>
      <c r="M1215" s="58">
        <v>70000</v>
      </c>
      <c r="N1215" s="63">
        <v>0</v>
      </c>
      <c r="O1215" s="60">
        <v>2128</v>
      </c>
      <c r="P1215" s="60">
        <v>2009</v>
      </c>
      <c r="Q1215" s="60">
        <f>Tabla20[[#This Row],[sbruto]]-SUM(Tabla20[[#This Row],[ISR]:[AFP]])-Tabla20[[#This Row],[sneto]]</f>
        <v>25</v>
      </c>
      <c r="R1215" s="60">
        <v>65838</v>
      </c>
      <c r="S1215" s="45" t="str">
        <f>_xlfn.XLOOKUP(Tabla20[[#This Row],[cedula]],TMODELO[Numero Documento],TMODELO[gen])</f>
        <v>F</v>
      </c>
      <c r="T1215" s="49" t="str">
        <f>_xlfn.XLOOKUP(Tabla20[[#This Row],[cedula]],TMODELO[Numero Documento],TMODELO[Lugar Funciones Codigo])</f>
        <v>01.83.00.00.11.03</v>
      </c>
    </row>
    <row r="1216" spans="1:20" hidden="1">
      <c r="A1216" s="57" t="s">
        <v>3112</v>
      </c>
      <c r="B1216" s="57" t="s">
        <v>3147</v>
      </c>
      <c r="C1216" s="57" t="s">
        <v>3155</v>
      </c>
      <c r="D1216" s="57" t="s">
        <v>2873</v>
      </c>
      <c r="E1216" s="57" t="str">
        <f>_xlfn.XLOOKUP(Tabla20[[#This Row],[cedula]],TMODELO[Numero Documento],TMODELO[Empleado])</f>
        <v>JULIO AMADO CONTRERAS LUGO</v>
      </c>
      <c r="F1216" s="57" t="s">
        <v>3340</v>
      </c>
      <c r="G1216" s="57" t="str">
        <f>_xlfn.XLOOKUP(Tabla20[[#This Row],[cedula]],TMODELO[Numero Documento],TMODELO[Lugar Funciones])</f>
        <v>DEPARTAMENTO DE COMPRAS Y CONTRATACIONES</v>
      </c>
      <c r="H1216" s="57" t="str">
        <f>_xlfn.XLOOKUP(Tabla20[[#This Row],[cedula]],TCARRERA[CEDULA],TCARRERA[CATEGORIA DEL SERVIDOR],"")</f>
        <v/>
      </c>
      <c r="I1216" s="65" t="e">
        <f>_xlfn.XLOOKUP(Tabla20[[#This Row],[NOMBRE Y APELLIDO]],#REF!,#REF!,_xlfn.XLOOKUP(Tabla20[[#This Row],[CARGO]],Tabla10[CARGO],Tabla10[CATEGORIA],""))</f>
        <v>#REF!</v>
      </c>
      <c r="J1216" s="41" t="e">
        <f>IF(Tabla20[[#This Row],[CARRERA]]&lt;&gt;"",Tabla20[[#This Row],[CARRERA]],IF(Tabla20[[#This Row],[Columna1]]&lt;&gt;"",Tabla20[[#This Row],[Columna1]],""))</f>
        <v>#REF!</v>
      </c>
      <c r="K1216" s="55">
        <f>IF(Tabla20[[#This Row],[TIPO]]="Temporales",_xlfn.XLOOKUP(Tabla20[[#This Row],[NOMBRE Y APELLIDO]],TBLFECHAS[NOMBRE Y APELLIDO],TBLFECHAS[DESDE]),"")</f>
        <v>44652</v>
      </c>
      <c r="L1216" s="55">
        <f>IF(Tabla20[[#This Row],[TIPO]]="Temporales",_xlfn.XLOOKUP(Tabla20[[#This Row],[NOMBRE Y APELLIDO]],TBLFECHAS[NOMBRE Y APELLIDO],TBLFECHAS[HASTA]),"")</f>
        <v>44835</v>
      </c>
      <c r="M1216" s="58">
        <v>55000</v>
      </c>
      <c r="N1216" s="63">
        <v>0</v>
      </c>
      <c r="O1216" s="60">
        <v>1672</v>
      </c>
      <c r="P1216" s="60">
        <v>1578.5</v>
      </c>
      <c r="Q1216" s="60">
        <f>Tabla20[[#This Row],[sbruto]]-SUM(Tabla20[[#This Row],[ISR]:[AFP]])-Tabla20[[#This Row],[sneto]]</f>
        <v>25</v>
      </c>
      <c r="R1216" s="60">
        <v>51724.5</v>
      </c>
      <c r="S1216" s="45" t="str">
        <f>_xlfn.XLOOKUP(Tabla20[[#This Row],[cedula]],TMODELO[Numero Documento],TMODELO[gen])</f>
        <v>M</v>
      </c>
      <c r="T1216" s="49" t="str">
        <f>_xlfn.XLOOKUP(Tabla20[[#This Row],[cedula]],TMODELO[Numero Documento],TMODELO[Lugar Funciones Codigo])</f>
        <v>01.83.00.00.11.03</v>
      </c>
    </row>
    <row r="1217" spans="1:20" hidden="1">
      <c r="A1217" s="57" t="s">
        <v>3112</v>
      </c>
      <c r="B1217" s="57" t="s">
        <v>3147</v>
      </c>
      <c r="C1217" s="57" t="s">
        <v>3155</v>
      </c>
      <c r="D1217" s="57" t="s">
        <v>2875</v>
      </c>
      <c r="E1217" s="57" t="str">
        <f>_xlfn.XLOOKUP(Tabla20[[#This Row],[cedula]],TMODELO[Numero Documento],TMODELO[Empleado])</f>
        <v>VASQUEZ NOLASCO KEILA TERESITA</v>
      </c>
      <c r="F1217" s="57" t="s">
        <v>3340</v>
      </c>
      <c r="G1217" s="57" t="str">
        <f>_xlfn.XLOOKUP(Tabla20[[#This Row],[cedula]],TMODELO[Numero Documento],TMODELO[Lugar Funciones])</f>
        <v>DEPARTAMENTO DE COMPRAS Y CONTRATACIONES</v>
      </c>
      <c r="H1217" s="57" t="str">
        <f>_xlfn.XLOOKUP(Tabla20[[#This Row],[cedula]],TCARRERA[CEDULA],TCARRERA[CATEGORIA DEL SERVIDOR],"")</f>
        <v/>
      </c>
      <c r="I1217" s="65" t="e">
        <f>_xlfn.XLOOKUP(Tabla20[[#This Row],[NOMBRE Y APELLIDO]],#REF!,#REF!,_xlfn.XLOOKUP(Tabla20[[#This Row],[CARGO]],Tabla10[CARGO],Tabla10[CATEGORIA],""))</f>
        <v>#REF!</v>
      </c>
      <c r="J1217" s="41" t="e">
        <f>IF(Tabla20[[#This Row],[CARRERA]]&lt;&gt;"",Tabla20[[#This Row],[CARRERA]],IF(Tabla20[[#This Row],[Columna1]]&lt;&gt;"",Tabla20[[#This Row],[Columna1]],""))</f>
        <v>#REF!</v>
      </c>
      <c r="K1217" s="55">
        <f>IF(Tabla20[[#This Row],[TIPO]]="Temporales",_xlfn.XLOOKUP(Tabla20[[#This Row],[NOMBRE Y APELLIDO]],TBLFECHAS[NOMBRE Y APELLIDO],TBLFECHAS[DESDE]),"")</f>
        <v>44682</v>
      </c>
      <c r="L1217" s="55">
        <f>IF(Tabla20[[#This Row],[TIPO]]="Temporales",_xlfn.XLOOKUP(Tabla20[[#This Row],[NOMBRE Y APELLIDO]],TBLFECHAS[NOMBRE Y APELLIDO],TBLFECHAS[HASTA]),"")</f>
        <v>44866</v>
      </c>
      <c r="M1217" s="58">
        <v>55000</v>
      </c>
      <c r="N1217" s="63">
        <v>0</v>
      </c>
      <c r="O1217" s="60">
        <v>1672</v>
      </c>
      <c r="P1217" s="60">
        <v>1578.5</v>
      </c>
      <c r="Q1217" s="60">
        <f>Tabla20[[#This Row],[sbruto]]-SUM(Tabla20[[#This Row],[ISR]:[AFP]])-Tabla20[[#This Row],[sneto]]</f>
        <v>25</v>
      </c>
      <c r="R1217" s="60">
        <v>51724.5</v>
      </c>
      <c r="S1217" s="45" t="str">
        <f>_xlfn.XLOOKUP(Tabla20[[#This Row],[cedula]],TMODELO[Numero Documento],TMODELO[gen])</f>
        <v>F</v>
      </c>
      <c r="T1217" s="49" t="str">
        <f>_xlfn.XLOOKUP(Tabla20[[#This Row],[cedula]],TMODELO[Numero Documento],TMODELO[Lugar Funciones Codigo])</f>
        <v>01.83.00.00.11.03</v>
      </c>
    </row>
    <row r="1218" spans="1:20" hidden="1">
      <c r="A1218" s="57" t="s">
        <v>3112</v>
      </c>
      <c r="B1218" s="57" t="s">
        <v>3147</v>
      </c>
      <c r="C1218" s="57" t="s">
        <v>3155</v>
      </c>
      <c r="D1218" s="57" t="s">
        <v>2874</v>
      </c>
      <c r="E1218" s="57" t="str">
        <f>_xlfn.XLOOKUP(Tabla20[[#This Row],[cedula]],TMODELO[Numero Documento],TMODELO[Empleado])</f>
        <v>JULISSA VARGAS MORENO</v>
      </c>
      <c r="F1218" s="57" t="s">
        <v>3340</v>
      </c>
      <c r="G1218" s="57" t="str">
        <f>_xlfn.XLOOKUP(Tabla20[[#This Row],[cedula]],TMODELO[Numero Documento],TMODELO[Lugar Funciones])</f>
        <v>DEPARTAMENTO DE COMPRAS Y CONTRATACIONES</v>
      </c>
      <c r="H1218" s="57" t="str">
        <f>_xlfn.XLOOKUP(Tabla20[[#This Row],[cedula]],TCARRERA[CEDULA],TCARRERA[CATEGORIA DEL SERVIDOR],"")</f>
        <v/>
      </c>
      <c r="I1218" s="65" t="e">
        <f>_xlfn.XLOOKUP(Tabla20[[#This Row],[NOMBRE Y APELLIDO]],#REF!,#REF!,_xlfn.XLOOKUP(Tabla20[[#This Row],[CARGO]],Tabla10[CARGO],Tabla10[CATEGORIA],""))</f>
        <v>#REF!</v>
      </c>
      <c r="J1218" s="41" t="e">
        <f>IF(Tabla20[[#This Row],[CARRERA]]&lt;&gt;"",Tabla20[[#This Row],[CARRERA]],IF(Tabla20[[#This Row],[Columna1]]&lt;&gt;"",Tabla20[[#This Row],[Columna1]],""))</f>
        <v>#REF!</v>
      </c>
      <c r="K1218" s="55">
        <f>IF(Tabla20[[#This Row],[TIPO]]="Temporales",_xlfn.XLOOKUP(Tabla20[[#This Row],[NOMBRE Y APELLIDO]],TBLFECHAS[NOMBRE Y APELLIDO],TBLFECHAS[DESDE]),"")</f>
        <v>44805</v>
      </c>
      <c r="L1218" s="55">
        <f>IF(Tabla20[[#This Row],[TIPO]]="Temporales",_xlfn.XLOOKUP(Tabla20[[#This Row],[NOMBRE Y APELLIDO]],TBLFECHAS[NOMBRE Y APELLIDO],TBLFECHAS[HASTA]),"")</f>
        <v>44986</v>
      </c>
      <c r="M1218" s="58">
        <v>45000</v>
      </c>
      <c r="N1218" s="63">
        <v>0</v>
      </c>
      <c r="O1218" s="60">
        <v>1368</v>
      </c>
      <c r="P1218" s="60">
        <v>1291.5</v>
      </c>
      <c r="Q1218" s="60">
        <f>Tabla20[[#This Row],[sbruto]]-SUM(Tabla20[[#This Row],[ISR]:[AFP]])-Tabla20[[#This Row],[sneto]]</f>
        <v>25</v>
      </c>
      <c r="R1218" s="60">
        <v>42315.5</v>
      </c>
      <c r="S1218" s="45" t="str">
        <f>_xlfn.XLOOKUP(Tabla20[[#This Row],[cedula]],TMODELO[Numero Documento],TMODELO[gen])</f>
        <v>F</v>
      </c>
      <c r="T1218" s="49" t="str">
        <f>_xlfn.XLOOKUP(Tabla20[[#This Row],[cedula]],TMODELO[Numero Documento],TMODELO[Lugar Funciones Codigo])</f>
        <v>01.83.00.00.11.03</v>
      </c>
    </row>
    <row r="1219" spans="1:20" hidden="1">
      <c r="A1219" s="57" t="s">
        <v>3112</v>
      </c>
      <c r="B1219" s="57" t="s">
        <v>3147</v>
      </c>
      <c r="C1219" s="57" t="s">
        <v>3155</v>
      </c>
      <c r="D1219" s="57" t="s">
        <v>2921</v>
      </c>
      <c r="E1219" s="57" t="str">
        <f>_xlfn.XLOOKUP(Tabla20[[#This Row],[cedula]],TMODELO[Numero Documento],TMODELO[Empleado])</f>
        <v>ROXANNA LAKE GUERRERO</v>
      </c>
      <c r="F1219" s="57" t="s">
        <v>132</v>
      </c>
      <c r="G1219" s="57" t="str">
        <f>_xlfn.XLOOKUP(Tabla20[[#This Row],[cedula]],TMODELO[Numero Documento],TMODELO[Lugar Funciones])</f>
        <v>DEPARTAMENTO DE INFRAESTRUCTURA</v>
      </c>
      <c r="H1219" s="57" t="str">
        <f>_xlfn.XLOOKUP(Tabla20[[#This Row],[cedula]],TCARRERA[CEDULA],TCARRERA[CATEGORIA DEL SERVIDOR],"")</f>
        <v/>
      </c>
      <c r="I1219" s="65" t="e">
        <f>_xlfn.XLOOKUP(Tabla20[[#This Row],[NOMBRE Y APELLIDO]],#REF!,#REF!,_xlfn.XLOOKUP(Tabla20[[#This Row],[CARGO]],Tabla10[CARGO],Tabla10[CATEGORIA],""))</f>
        <v>#REF!</v>
      </c>
      <c r="J1219" s="41" t="e">
        <f>IF(Tabla20[[#This Row],[CARRERA]]&lt;&gt;"",Tabla20[[#This Row],[CARRERA]],IF(Tabla20[[#This Row],[Columna1]]&lt;&gt;"",Tabla20[[#This Row],[Columna1]],""))</f>
        <v>#REF!</v>
      </c>
      <c r="K1219" s="55">
        <f>IF(Tabla20[[#This Row],[TIPO]]="Temporales",_xlfn.XLOOKUP(Tabla20[[#This Row],[NOMBRE Y APELLIDO]],TBLFECHAS[NOMBRE Y APELLIDO],TBLFECHAS[DESDE]),"")</f>
        <v>44743</v>
      </c>
      <c r="L1219" s="55">
        <f>IF(Tabla20[[#This Row],[TIPO]]="Temporales",_xlfn.XLOOKUP(Tabla20[[#This Row],[NOMBRE Y APELLIDO]],TBLFECHAS[NOMBRE Y APELLIDO],TBLFECHAS[HASTA]),"")</f>
        <v>44927</v>
      </c>
      <c r="M1219" s="58">
        <v>135000</v>
      </c>
      <c r="N1219" s="63">
        <v>0</v>
      </c>
      <c r="O1219" s="60">
        <v>4104</v>
      </c>
      <c r="P1219" s="60">
        <v>3874.5</v>
      </c>
      <c r="Q1219" s="60">
        <f>Tabla20[[#This Row],[sbruto]]-SUM(Tabla20[[#This Row],[ISR]:[AFP]])-Tabla20[[#This Row],[sneto]]</f>
        <v>25</v>
      </c>
      <c r="R1219" s="60">
        <v>126996.5</v>
      </c>
      <c r="S1219" s="45" t="str">
        <f>_xlfn.XLOOKUP(Tabla20[[#This Row],[cedula]],TMODELO[Numero Documento],TMODELO[gen])</f>
        <v>F</v>
      </c>
      <c r="T1219" s="49" t="str">
        <f>_xlfn.XLOOKUP(Tabla20[[#This Row],[cedula]],TMODELO[Numero Documento],TMODELO[Lugar Funciones Codigo])</f>
        <v>01.83.00.00.11.04</v>
      </c>
    </row>
    <row r="1220" spans="1:20" hidden="1">
      <c r="A1220" s="57" t="s">
        <v>3112</v>
      </c>
      <c r="B1220" s="57" t="s">
        <v>3147</v>
      </c>
      <c r="C1220" s="57" t="s">
        <v>3155</v>
      </c>
      <c r="D1220" s="57" t="s">
        <v>2894</v>
      </c>
      <c r="E1220" s="57" t="str">
        <f>_xlfn.XLOOKUP(Tabla20[[#This Row],[cedula]],TMODELO[Numero Documento],TMODELO[Empleado])</f>
        <v>MAXIMO MICHEL GUZMAN PERICHE</v>
      </c>
      <c r="F1220" s="57" t="s">
        <v>102</v>
      </c>
      <c r="G1220" s="57" t="str">
        <f>_xlfn.XLOOKUP(Tabla20[[#This Row],[cedula]],TMODELO[Numero Documento],TMODELO[Lugar Funciones])</f>
        <v>DEPARTAMENTO DE INFRAESTRUCTURA</v>
      </c>
      <c r="H1220" s="57" t="str">
        <f>_xlfn.XLOOKUP(Tabla20[[#This Row],[cedula]],TCARRERA[CEDULA],TCARRERA[CATEGORIA DEL SERVIDOR],"")</f>
        <v/>
      </c>
      <c r="I1220" s="65" t="e">
        <f>_xlfn.XLOOKUP(Tabla20[[#This Row],[NOMBRE Y APELLIDO]],#REF!,#REF!,_xlfn.XLOOKUP(Tabla20[[#This Row],[CARGO]],Tabla10[CARGO],Tabla10[CATEGORIA],""))</f>
        <v>#REF!</v>
      </c>
      <c r="J1220" s="41" t="e">
        <f>IF(Tabla20[[#This Row],[CARRERA]]&lt;&gt;"",Tabla20[[#This Row],[CARRERA]],IF(Tabla20[[#This Row],[Columna1]]&lt;&gt;"",Tabla20[[#This Row],[Columna1]],""))</f>
        <v>#REF!</v>
      </c>
      <c r="K1220" s="55">
        <f>IF(Tabla20[[#This Row],[TIPO]]="Temporales",_xlfn.XLOOKUP(Tabla20[[#This Row],[NOMBRE Y APELLIDO]],TBLFECHAS[NOMBRE Y APELLIDO],TBLFECHAS[DESDE]),"")</f>
        <v>44652</v>
      </c>
      <c r="L1220" s="55">
        <f>IF(Tabla20[[#This Row],[TIPO]]="Temporales",_xlfn.XLOOKUP(Tabla20[[#This Row],[NOMBRE Y APELLIDO]],TBLFECHAS[NOMBRE Y APELLIDO],TBLFECHAS[HASTA]),"")</f>
        <v>44835</v>
      </c>
      <c r="M1220" s="58">
        <v>80000</v>
      </c>
      <c r="N1220" s="63">
        <v>0</v>
      </c>
      <c r="O1220" s="60">
        <v>2432</v>
      </c>
      <c r="P1220" s="60">
        <v>2296</v>
      </c>
      <c r="Q1220" s="60">
        <f>Tabla20[[#This Row],[sbruto]]-SUM(Tabla20[[#This Row],[ISR]:[AFP]])-Tabla20[[#This Row],[sneto]]</f>
        <v>25</v>
      </c>
      <c r="R1220" s="60">
        <v>75247</v>
      </c>
      <c r="S1220" s="45" t="str">
        <f>_xlfn.XLOOKUP(Tabla20[[#This Row],[cedula]],TMODELO[Numero Documento],TMODELO[gen])</f>
        <v>M</v>
      </c>
      <c r="T1220" s="49" t="str">
        <f>_xlfn.XLOOKUP(Tabla20[[#This Row],[cedula]],TMODELO[Numero Documento],TMODELO[Lugar Funciones Codigo])</f>
        <v>01.83.00.00.11.04</v>
      </c>
    </row>
    <row r="1221" spans="1:20" hidden="1">
      <c r="A1221" s="57" t="s">
        <v>3112</v>
      </c>
      <c r="B1221" s="57" t="s">
        <v>3147</v>
      </c>
      <c r="C1221" s="57" t="s">
        <v>3155</v>
      </c>
      <c r="D1221" s="57" t="s">
        <v>2892</v>
      </c>
      <c r="E1221" s="57" t="str">
        <f>_xlfn.XLOOKUP(Tabla20[[#This Row],[cedula]],TMODELO[Numero Documento],TMODELO[Empleado])</f>
        <v>MAXILANIA FERREIRA RUIZ</v>
      </c>
      <c r="F1221" s="57" t="s">
        <v>102</v>
      </c>
      <c r="G1221" s="57" t="str">
        <f>_xlfn.XLOOKUP(Tabla20[[#This Row],[cedula]],TMODELO[Numero Documento],TMODELO[Lugar Funciones])</f>
        <v>DEPARTAMENTO DE INFRAESTRUCTURA</v>
      </c>
      <c r="H1221" s="57" t="str">
        <f>_xlfn.XLOOKUP(Tabla20[[#This Row],[cedula]],TCARRERA[CEDULA],TCARRERA[CATEGORIA DEL SERVIDOR],"")</f>
        <v/>
      </c>
      <c r="I1221" s="65" t="e">
        <f>_xlfn.XLOOKUP(Tabla20[[#This Row],[NOMBRE Y APELLIDO]],#REF!,#REF!,_xlfn.XLOOKUP(Tabla20[[#This Row],[CARGO]],Tabla10[CARGO],Tabla10[CATEGORIA],""))</f>
        <v>#REF!</v>
      </c>
      <c r="J1221" s="41" t="e">
        <f>IF(Tabla20[[#This Row],[CARRERA]]&lt;&gt;"",Tabla20[[#This Row],[CARRERA]],IF(Tabla20[[#This Row],[Columna1]]&lt;&gt;"",Tabla20[[#This Row],[Columna1]],""))</f>
        <v>#REF!</v>
      </c>
      <c r="K1221" s="55">
        <f>IF(Tabla20[[#This Row],[TIPO]]="Temporales",_xlfn.XLOOKUP(Tabla20[[#This Row],[NOMBRE Y APELLIDO]],TBLFECHAS[NOMBRE Y APELLIDO],TBLFECHAS[DESDE]),"")</f>
        <v>44805</v>
      </c>
      <c r="L1221" s="55">
        <f>IF(Tabla20[[#This Row],[TIPO]]="Temporales",_xlfn.XLOOKUP(Tabla20[[#This Row],[NOMBRE Y APELLIDO]],TBLFECHAS[NOMBRE Y APELLIDO],TBLFECHAS[HASTA]),"")</f>
        <v>44986</v>
      </c>
      <c r="M1221" s="58">
        <v>60000</v>
      </c>
      <c r="N1221" s="63">
        <v>0</v>
      </c>
      <c r="O1221" s="60">
        <v>1824</v>
      </c>
      <c r="P1221" s="60">
        <v>1722</v>
      </c>
      <c r="Q1221" s="60">
        <f>Tabla20[[#This Row],[sbruto]]-SUM(Tabla20[[#This Row],[ISR]:[AFP]])-Tabla20[[#This Row],[sneto]]</f>
        <v>6896.07</v>
      </c>
      <c r="R1221" s="60">
        <v>49557.93</v>
      </c>
      <c r="S1221" s="45" t="str">
        <f>_xlfn.XLOOKUP(Tabla20[[#This Row],[cedula]],TMODELO[Numero Documento],TMODELO[gen])</f>
        <v>F</v>
      </c>
      <c r="T1221" s="49" t="str">
        <f>_xlfn.XLOOKUP(Tabla20[[#This Row],[cedula]],TMODELO[Numero Documento],TMODELO[Lugar Funciones Codigo])</f>
        <v>01.83.00.00.11.04</v>
      </c>
    </row>
    <row r="1222" spans="1:20" hidden="1">
      <c r="A1222" s="57" t="s">
        <v>3112</v>
      </c>
      <c r="B1222" s="57" t="s">
        <v>3147</v>
      </c>
      <c r="C1222" s="57" t="s">
        <v>3155</v>
      </c>
      <c r="D1222" s="57" t="s">
        <v>3317</v>
      </c>
      <c r="E1222" s="57" t="str">
        <f>_xlfn.XLOOKUP(Tabla20[[#This Row],[cedula]],TMODELO[Numero Documento],TMODELO[Empleado])</f>
        <v>FLORINDA MARIA MATRILLE LAJARA</v>
      </c>
      <c r="F1222" s="57" t="s">
        <v>60</v>
      </c>
      <c r="G1222" s="57" t="str">
        <f>_xlfn.XLOOKUP(Tabla20[[#This Row],[cedula]],TMODELO[Numero Documento],TMODELO[Lugar Funciones])</f>
        <v>DIRECCION FINANCIERA</v>
      </c>
      <c r="H1222" s="57" t="str">
        <f>_xlfn.XLOOKUP(Tabla20[[#This Row],[cedula]],TCARRERA[CEDULA],TCARRERA[CATEGORIA DEL SERVIDOR],"")</f>
        <v/>
      </c>
      <c r="I1222" s="65" t="e">
        <f>_xlfn.XLOOKUP(Tabla20[[#This Row],[NOMBRE Y APELLIDO]],#REF!,#REF!,_xlfn.XLOOKUP(Tabla20[[#This Row],[CARGO]],Tabla10[CARGO],Tabla10[CATEGORIA],""))</f>
        <v>#REF!</v>
      </c>
      <c r="J1222" s="41" t="e">
        <f>IF(Tabla20[[#This Row],[CARRERA]]&lt;&gt;"",Tabla20[[#This Row],[CARRERA]],IF(Tabla20[[#This Row],[Columna1]]&lt;&gt;"",Tabla20[[#This Row],[Columna1]],""))</f>
        <v>#REF!</v>
      </c>
      <c r="K1222" s="55">
        <f>IF(Tabla20[[#This Row],[TIPO]]="Temporales",_xlfn.XLOOKUP(Tabla20[[#This Row],[NOMBRE Y APELLIDO]],TBLFECHAS[NOMBRE Y APELLIDO],TBLFECHAS[DESDE]),"")</f>
        <v>44774</v>
      </c>
      <c r="L1222" s="55">
        <f>IF(Tabla20[[#This Row],[TIPO]]="Temporales",_xlfn.XLOOKUP(Tabla20[[#This Row],[NOMBRE Y APELLIDO]],TBLFECHAS[NOMBRE Y APELLIDO],TBLFECHAS[HASTA]),"")</f>
        <v>44958</v>
      </c>
      <c r="M1222" s="58">
        <v>175000</v>
      </c>
      <c r="N1222" s="63">
        <v>0</v>
      </c>
      <c r="O1222" s="60">
        <v>4943.8</v>
      </c>
      <c r="P1222" s="60">
        <v>5022.5</v>
      </c>
      <c r="Q1222" s="60">
        <f>Tabla20[[#This Row],[sbruto]]-SUM(Tabla20[[#This Row],[ISR]:[AFP]])-Tabla20[[#This Row],[sneto]]</f>
        <v>25</v>
      </c>
      <c r="R1222" s="60">
        <v>165008.70000000001</v>
      </c>
      <c r="S1222" s="45" t="str">
        <f>_xlfn.XLOOKUP(Tabla20[[#This Row],[cedula]],TMODELO[Numero Documento],TMODELO[gen])</f>
        <v>F</v>
      </c>
      <c r="T1222" s="49" t="str">
        <f>_xlfn.XLOOKUP(Tabla20[[#This Row],[cedula]],TMODELO[Numero Documento],TMODELO[Lugar Funciones Codigo])</f>
        <v>01.83.00.00.12</v>
      </c>
    </row>
    <row r="1223" spans="1:20" hidden="1">
      <c r="A1223" s="57" t="s">
        <v>3112</v>
      </c>
      <c r="B1223" s="57" t="s">
        <v>3147</v>
      </c>
      <c r="C1223" s="57" t="s">
        <v>3155</v>
      </c>
      <c r="D1223" s="57" t="s">
        <v>2895</v>
      </c>
      <c r="E1223" s="57" t="str">
        <f>_xlfn.XLOOKUP(Tabla20[[#This Row],[cedula]],TMODELO[Numero Documento],TMODELO[Empleado])</f>
        <v>MAYRA CRISTINA JIMENEZ ARIAS</v>
      </c>
      <c r="F1223" s="57" t="s">
        <v>290</v>
      </c>
      <c r="G1223" s="57" t="str">
        <f>_xlfn.XLOOKUP(Tabla20[[#This Row],[cedula]],TMODELO[Numero Documento],TMODELO[Lugar Funciones])</f>
        <v>DIRECCION FINANCIERA</v>
      </c>
      <c r="H1223" s="57" t="str">
        <f>_xlfn.XLOOKUP(Tabla20[[#This Row],[cedula]],TCARRERA[CEDULA],TCARRERA[CATEGORIA DEL SERVIDOR],"")</f>
        <v/>
      </c>
      <c r="I1223" s="65" t="e">
        <f>_xlfn.XLOOKUP(Tabla20[[#This Row],[NOMBRE Y APELLIDO]],#REF!,#REF!,_xlfn.XLOOKUP(Tabla20[[#This Row],[CARGO]],Tabla10[CARGO],Tabla10[CATEGORIA],""))</f>
        <v>#REF!</v>
      </c>
      <c r="J1223" s="41" t="e">
        <f>IF(Tabla20[[#This Row],[CARRERA]]&lt;&gt;"",Tabla20[[#This Row],[CARRERA]],IF(Tabla20[[#This Row],[Columna1]]&lt;&gt;"",Tabla20[[#This Row],[Columna1]],""))</f>
        <v>#REF!</v>
      </c>
      <c r="K1223" s="55">
        <f>IF(Tabla20[[#This Row],[TIPO]]="Temporales",_xlfn.XLOOKUP(Tabla20[[#This Row],[NOMBRE Y APELLIDO]],TBLFECHAS[NOMBRE Y APELLIDO],TBLFECHAS[DESDE]),"")</f>
        <v>44684</v>
      </c>
      <c r="L1223" s="55">
        <f>IF(Tabla20[[#This Row],[TIPO]]="Temporales",_xlfn.XLOOKUP(Tabla20[[#This Row],[NOMBRE Y APELLIDO]],TBLFECHAS[NOMBRE Y APELLIDO],TBLFECHAS[HASTA]),"")</f>
        <v>44868</v>
      </c>
      <c r="M1223" s="58">
        <v>60000</v>
      </c>
      <c r="N1223" s="63">
        <v>0</v>
      </c>
      <c r="O1223" s="60">
        <v>1824</v>
      </c>
      <c r="P1223" s="60">
        <v>1722</v>
      </c>
      <c r="Q1223" s="60">
        <f>Tabla20[[#This Row],[sbruto]]-SUM(Tabla20[[#This Row],[ISR]:[AFP]])-Tabla20[[#This Row],[sneto]]</f>
        <v>1684.3399999999965</v>
      </c>
      <c r="R1223" s="60">
        <v>54769.66</v>
      </c>
      <c r="S1223" s="45" t="str">
        <f>_xlfn.XLOOKUP(Tabla20[[#This Row],[cedula]],TMODELO[Numero Documento],TMODELO[gen])</f>
        <v>F</v>
      </c>
      <c r="T1223" s="49" t="str">
        <f>_xlfn.XLOOKUP(Tabla20[[#This Row],[cedula]],TMODELO[Numero Documento],TMODELO[Lugar Funciones Codigo])</f>
        <v>01.83.00.00.12</v>
      </c>
    </row>
    <row r="1224" spans="1:20" hidden="1">
      <c r="A1224" s="57" t="s">
        <v>3112</v>
      </c>
      <c r="B1224" s="57" t="s">
        <v>3147</v>
      </c>
      <c r="C1224" s="57" t="s">
        <v>3155</v>
      </c>
      <c r="D1224" s="57" t="s">
        <v>2803</v>
      </c>
      <c r="E1224" s="57" t="str">
        <f>_xlfn.XLOOKUP(Tabla20[[#This Row],[cedula]],TMODELO[Numero Documento],TMODELO[Empleado])</f>
        <v>ANA ESTHER VIZCAINO NUÑEZ</v>
      </c>
      <c r="F1224" s="57" t="s">
        <v>132</v>
      </c>
      <c r="G1224" s="57" t="str">
        <f>_xlfn.XLOOKUP(Tabla20[[#This Row],[cedula]],TMODELO[Numero Documento],TMODELO[Lugar Funciones])</f>
        <v>DEPARTAMENTO DE CONTABILIDAD</v>
      </c>
      <c r="H1224" s="57" t="str">
        <f>_xlfn.XLOOKUP(Tabla20[[#This Row],[cedula]],TCARRERA[CEDULA],TCARRERA[CATEGORIA DEL SERVIDOR],"")</f>
        <v/>
      </c>
      <c r="I1224" s="65" t="e">
        <f>_xlfn.XLOOKUP(Tabla20[[#This Row],[NOMBRE Y APELLIDO]],#REF!,#REF!,_xlfn.XLOOKUP(Tabla20[[#This Row],[CARGO]],Tabla10[CARGO],Tabla10[CATEGORIA],""))</f>
        <v>#REF!</v>
      </c>
      <c r="J1224" s="41" t="e">
        <f>IF(Tabla20[[#This Row],[CARRERA]]&lt;&gt;"",Tabla20[[#This Row],[CARRERA]],IF(Tabla20[[#This Row],[Columna1]]&lt;&gt;"",Tabla20[[#This Row],[Columna1]],""))</f>
        <v>#REF!</v>
      </c>
      <c r="K1224" s="55">
        <f>IF(Tabla20[[#This Row],[TIPO]]="Temporales",_xlfn.XLOOKUP(Tabla20[[#This Row],[NOMBRE Y APELLIDO]],TBLFECHAS[NOMBRE Y APELLIDO],TBLFECHAS[DESDE]),"")</f>
        <v>44805</v>
      </c>
      <c r="L1224" s="55">
        <f>IF(Tabla20[[#This Row],[TIPO]]="Temporales",_xlfn.XLOOKUP(Tabla20[[#This Row],[NOMBRE Y APELLIDO]],TBLFECHAS[NOMBRE Y APELLIDO],TBLFECHAS[HASTA]),"")</f>
        <v>44986</v>
      </c>
      <c r="M1224" s="58">
        <v>100000</v>
      </c>
      <c r="N1224" s="63">
        <v>0</v>
      </c>
      <c r="O1224" s="60">
        <v>3040</v>
      </c>
      <c r="P1224" s="60">
        <v>2870</v>
      </c>
      <c r="Q1224" s="60">
        <f>Tabla20[[#This Row],[sbruto]]-SUM(Tabla20[[#This Row],[ISR]:[AFP]])-Tabla20[[#This Row],[sneto]]</f>
        <v>25</v>
      </c>
      <c r="R1224" s="60">
        <v>94065</v>
      </c>
      <c r="S1224" s="45" t="str">
        <f>_xlfn.XLOOKUP(Tabla20[[#This Row],[cedula]],TMODELO[Numero Documento],TMODELO[gen])</f>
        <v>F</v>
      </c>
      <c r="T1224" s="49" t="str">
        <f>_xlfn.XLOOKUP(Tabla20[[#This Row],[cedula]],TMODELO[Numero Documento],TMODELO[Lugar Funciones Codigo])</f>
        <v>01.83.00.00.12.01</v>
      </c>
    </row>
    <row r="1225" spans="1:20" hidden="1">
      <c r="A1225" s="57" t="s">
        <v>3112</v>
      </c>
      <c r="B1225" s="57" t="s">
        <v>3147</v>
      </c>
      <c r="C1225" s="57" t="s">
        <v>3155</v>
      </c>
      <c r="D1225" s="57" t="s">
        <v>2855</v>
      </c>
      <c r="E1225" s="57" t="str">
        <f>_xlfn.XLOOKUP(Tabla20[[#This Row],[cedula]],TMODELO[Numero Documento],TMODELO[Empleado])</f>
        <v>JAVIER CORREA MARTINEZ</v>
      </c>
      <c r="F1225" s="57" t="s">
        <v>132</v>
      </c>
      <c r="G1225" s="57" t="str">
        <f>_xlfn.XLOOKUP(Tabla20[[#This Row],[cedula]],TMODELO[Numero Documento],TMODELO[Lugar Funciones])</f>
        <v>DEPARTAMENTO DE ACTIVO FIJO</v>
      </c>
      <c r="H1225" s="57" t="str">
        <f>_xlfn.XLOOKUP(Tabla20[[#This Row],[cedula]],TCARRERA[CEDULA],TCARRERA[CATEGORIA DEL SERVIDOR],"")</f>
        <v/>
      </c>
      <c r="I1225" s="65" t="e">
        <f>_xlfn.XLOOKUP(Tabla20[[#This Row],[NOMBRE Y APELLIDO]],#REF!,#REF!,_xlfn.XLOOKUP(Tabla20[[#This Row],[CARGO]],Tabla10[CARGO],Tabla10[CATEGORIA],""))</f>
        <v>#REF!</v>
      </c>
      <c r="J1225" s="41" t="e">
        <f>IF(Tabla20[[#This Row],[CARRERA]]&lt;&gt;"",Tabla20[[#This Row],[CARRERA]],IF(Tabla20[[#This Row],[Columna1]]&lt;&gt;"",Tabla20[[#This Row],[Columna1]],""))</f>
        <v>#REF!</v>
      </c>
      <c r="K1225" s="55">
        <f>IF(Tabla20[[#This Row],[TIPO]]="Temporales",_xlfn.XLOOKUP(Tabla20[[#This Row],[NOMBRE Y APELLIDO]],TBLFECHAS[NOMBRE Y APELLIDO],TBLFECHAS[DESDE]),"")</f>
        <v>44743</v>
      </c>
      <c r="L1225" s="55">
        <f>IF(Tabla20[[#This Row],[TIPO]]="Temporales",_xlfn.XLOOKUP(Tabla20[[#This Row],[NOMBRE Y APELLIDO]],TBLFECHAS[NOMBRE Y APELLIDO],TBLFECHAS[HASTA]),"")</f>
        <v>44927</v>
      </c>
      <c r="M1225" s="58">
        <v>90000</v>
      </c>
      <c r="N1225" s="63">
        <v>0</v>
      </c>
      <c r="O1225" s="60">
        <v>2736</v>
      </c>
      <c r="P1225" s="60">
        <v>2583</v>
      </c>
      <c r="Q1225" s="60">
        <f>Tabla20[[#This Row],[sbruto]]-SUM(Tabla20[[#This Row],[ISR]:[AFP]])-Tabla20[[#This Row],[sneto]]</f>
        <v>425</v>
      </c>
      <c r="R1225" s="60">
        <v>84256</v>
      </c>
      <c r="S1225" s="45" t="str">
        <f>_xlfn.XLOOKUP(Tabla20[[#This Row],[cedula]],TMODELO[Numero Documento],TMODELO[gen])</f>
        <v>M</v>
      </c>
      <c r="T1225" s="49" t="str">
        <f>_xlfn.XLOOKUP(Tabla20[[#This Row],[cedula]],TMODELO[Numero Documento],TMODELO[Lugar Funciones Codigo])</f>
        <v>01.83.00.00.12.03</v>
      </c>
    </row>
    <row r="1226" spans="1:20" hidden="1">
      <c r="A1226" s="57" t="s">
        <v>3112</v>
      </c>
      <c r="B1226" s="57" t="s">
        <v>3147</v>
      </c>
      <c r="C1226" s="57" t="s">
        <v>3155</v>
      </c>
      <c r="D1226" s="57" t="s">
        <v>2932</v>
      </c>
      <c r="E1226" s="57" t="str">
        <f>_xlfn.XLOOKUP(Tabla20[[#This Row],[cedula]],TMODELO[Numero Documento],TMODELO[Empleado])</f>
        <v>UNICA PETRONILA MENDEZ RAMIREZ</v>
      </c>
      <c r="F1226" s="57" t="s">
        <v>102</v>
      </c>
      <c r="G1226" s="57" t="str">
        <f>_xlfn.XLOOKUP(Tabla20[[#This Row],[cedula]],TMODELO[Numero Documento],TMODELO[Lugar Funciones])</f>
        <v>DEPARTAMENTO DE TESORERIA</v>
      </c>
      <c r="H1226" s="57" t="str">
        <f>_xlfn.XLOOKUP(Tabla20[[#This Row],[cedula]],TCARRERA[CEDULA],TCARRERA[CATEGORIA DEL SERVIDOR],"")</f>
        <v/>
      </c>
      <c r="I1226" s="65" t="e">
        <f>_xlfn.XLOOKUP(Tabla20[[#This Row],[NOMBRE Y APELLIDO]],#REF!,#REF!,_xlfn.XLOOKUP(Tabla20[[#This Row],[CARGO]],Tabla10[CARGO],Tabla10[CATEGORIA],""))</f>
        <v>#REF!</v>
      </c>
      <c r="J1226" s="41" t="e">
        <f>IF(Tabla20[[#This Row],[CARRERA]]&lt;&gt;"",Tabla20[[#This Row],[CARRERA]],IF(Tabla20[[#This Row],[Columna1]]&lt;&gt;"",Tabla20[[#This Row],[Columna1]],""))</f>
        <v>#REF!</v>
      </c>
      <c r="K1226" s="55">
        <f>IF(Tabla20[[#This Row],[TIPO]]="Temporales",_xlfn.XLOOKUP(Tabla20[[#This Row],[NOMBRE Y APELLIDO]],TBLFECHAS[NOMBRE Y APELLIDO],TBLFECHAS[DESDE]),"")</f>
        <v>44713</v>
      </c>
      <c r="L1226" s="55">
        <f>IF(Tabla20[[#This Row],[TIPO]]="Temporales",_xlfn.XLOOKUP(Tabla20[[#This Row],[NOMBRE Y APELLIDO]],TBLFECHAS[NOMBRE Y APELLIDO],TBLFECHAS[HASTA]),"")</f>
        <v>44896</v>
      </c>
      <c r="M1226" s="58">
        <v>70000</v>
      </c>
      <c r="N1226" s="63">
        <v>0</v>
      </c>
      <c r="O1226" s="60">
        <v>2128</v>
      </c>
      <c r="P1226" s="60">
        <v>2009</v>
      </c>
      <c r="Q1226" s="60">
        <f>Tabla20[[#This Row],[sbruto]]-SUM(Tabla20[[#This Row],[ISR]:[AFP]])-Tabla20[[#This Row],[sneto]]</f>
        <v>3171</v>
      </c>
      <c r="R1226" s="60">
        <v>62692</v>
      </c>
      <c r="S1226" s="45" t="str">
        <f>_xlfn.XLOOKUP(Tabla20[[#This Row],[cedula]],TMODELO[Numero Documento],TMODELO[gen])</f>
        <v>F</v>
      </c>
      <c r="T1226" s="49" t="str">
        <f>_xlfn.XLOOKUP(Tabla20[[#This Row],[cedula]],TMODELO[Numero Documento],TMODELO[Lugar Funciones Codigo])</f>
        <v>01.83.00.00.12.04</v>
      </c>
    </row>
    <row r="1227" spans="1:20" hidden="1">
      <c r="A1227" s="57" t="s">
        <v>3112</v>
      </c>
      <c r="B1227" s="57" t="s">
        <v>3147</v>
      </c>
      <c r="C1227" s="57" t="s">
        <v>3155</v>
      </c>
      <c r="D1227" s="57" t="s">
        <v>2920</v>
      </c>
      <c r="E1227" s="57" t="str">
        <f>_xlfn.XLOOKUP(Tabla20[[#This Row],[cedula]],TMODELO[Numero Documento],TMODELO[Empleado])</f>
        <v>ROSA MARIA DE LA CRUZ YEB</v>
      </c>
      <c r="F1227" s="57" t="s">
        <v>60</v>
      </c>
      <c r="G1227" s="57" t="str">
        <f>_xlfn.XLOOKUP(Tabla20[[#This Row],[cedula]],TMODELO[Numero Documento],TMODELO[Lugar Funciones])</f>
        <v>DIRECCION JURIDICA</v>
      </c>
      <c r="H1227" s="57" t="str">
        <f>_xlfn.XLOOKUP(Tabla20[[#This Row],[cedula]],TCARRERA[CEDULA],TCARRERA[CATEGORIA DEL SERVIDOR],"")</f>
        <v/>
      </c>
      <c r="I1227" s="65" t="e">
        <f>_xlfn.XLOOKUP(Tabla20[[#This Row],[NOMBRE Y APELLIDO]],#REF!,#REF!,_xlfn.XLOOKUP(Tabla20[[#This Row],[CARGO]],Tabla10[CARGO],Tabla10[CATEGORIA],""))</f>
        <v>#REF!</v>
      </c>
      <c r="J1227" s="41" t="e">
        <f>IF(Tabla20[[#This Row],[CARRERA]]&lt;&gt;"",Tabla20[[#This Row],[CARRERA]],IF(Tabla20[[#This Row],[Columna1]]&lt;&gt;"",Tabla20[[#This Row],[Columna1]],""))</f>
        <v>#REF!</v>
      </c>
      <c r="K1227" s="55">
        <f>IF(Tabla20[[#This Row],[TIPO]]="Temporales",_xlfn.XLOOKUP(Tabla20[[#This Row],[NOMBRE Y APELLIDO]],TBLFECHAS[NOMBRE Y APELLIDO],TBLFECHAS[DESDE]),"")</f>
        <v>44743</v>
      </c>
      <c r="L1227" s="55">
        <f>IF(Tabla20[[#This Row],[TIPO]]="Temporales",_xlfn.XLOOKUP(Tabla20[[#This Row],[NOMBRE Y APELLIDO]],TBLFECHAS[NOMBRE Y APELLIDO],TBLFECHAS[HASTA]),"")</f>
        <v>44927</v>
      </c>
      <c r="M1227" s="58">
        <v>175000</v>
      </c>
      <c r="N1227" s="63">
        <v>29841.29</v>
      </c>
      <c r="O1227" s="60">
        <v>4943.8</v>
      </c>
      <c r="P1227" s="60">
        <v>5022.5</v>
      </c>
      <c r="Q1227" s="60">
        <f>Tabla20[[#This Row],[sbruto]]-SUM(Tabla20[[#This Row],[ISR]:[AFP]])-Tabla20[[#This Row],[sneto]]</f>
        <v>25</v>
      </c>
      <c r="R1227" s="60">
        <v>135167.41</v>
      </c>
      <c r="S1227" s="45" t="str">
        <f>_xlfn.XLOOKUP(Tabla20[[#This Row],[cedula]],TMODELO[Numero Documento],TMODELO[gen])</f>
        <v>F</v>
      </c>
      <c r="T1227" s="49" t="str">
        <f>_xlfn.XLOOKUP(Tabla20[[#This Row],[cedula]],TMODELO[Numero Documento],TMODELO[Lugar Funciones Codigo])</f>
        <v>01.83.00.08</v>
      </c>
    </row>
    <row r="1228" spans="1:20" hidden="1">
      <c r="A1228" s="57" t="s">
        <v>3112</v>
      </c>
      <c r="B1228" s="57" t="s">
        <v>3147</v>
      </c>
      <c r="C1228" s="57" t="s">
        <v>3155</v>
      </c>
      <c r="D1228" s="57" t="s">
        <v>2906</v>
      </c>
      <c r="E1228" s="57" t="str">
        <f>_xlfn.XLOOKUP(Tabla20[[#This Row],[cedula]],TMODELO[Numero Documento],TMODELO[Empleado])</f>
        <v>ORQUIDEA LEDESMA RAMIREZ</v>
      </c>
      <c r="F1228" s="57" t="s">
        <v>132</v>
      </c>
      <c r="G1228" s="57" t="str">
        <f>_xlfn.XLOOKUP(Tabla20[[#This Row],[cedula]],TMODELO[Numero Documento],TMODELO[Lugar Funciones])</f>
        <v>DIRECCION JURIDICA</v>
      </c>
      <c r="H1228" s="57" t="str">
        <f>_xlfn.XLOOKUP(Tabla20[[#This Row],[cedula]],TCARRERA[CEDULA],TCARRERA[CATEGORIA DEL SERVIDOR],"")</f>
        <v/>
      </c>
      <c r="I1228" s="65" t="e">
        <f>_xlfn.XLOOKUP(Tabla20[[#This Row],[NOMBRE Y APELLIDO]],#REF!,#REF!,_xlfn.XLOOKUP(Tabla20[[#This Row],[CARGO]],Tabla10[CARGO],Tabla10[CATEGORIA],""))</f>
        <v>#REF!</v>
      </c>
      <c r="J1228" s="41" t="e">
        <f>IF(Tabla20[[#This Row],[CARRERA]]&lt;&gt;"",Tabla20[[#This Row],[CARRERA]],IF(Tabla20[[#This Row],[Columna1]]&lt;&gt;"",Tabla20[[#This Row],[Columna1]],""))</f>
        <v>#REF!</v>
      </c>
      <c r="K1228" s="55">
        <f>IF(Tabla20[[#This Row],[TIPO]]="Temporales",_xlfn.XLOOKUP(Tabla20[[#This Row],[NOMBRE Y APELLIDO]],TBLFECHAS[NOMBRE Y APELLIDO],TBLFECHAS[DESDE]),"")</f>
        <v>44652</v>
      </c>
      <c r="L1228" s="55">
        <f>IF(Tabla20[[#This Row],[TIPO]]="Temporales",_xlfn.XLOOKUP(Tabla20[[#This Row],[NOMBRE Y APELLIDO]],TBLFECHAS[NOMBRE Y APELLIDO],TBLFECHAS[HASTA]),"")</f>
        <v>44835</v>
      </c>
      <c r="M1228" s="58">
        <v>115000</v>
      </c>
      <c r="N1228" s="63">
        <v>0</v>
      </c>
      <c r="O1228" s="60">
        <v>3496</v>
      </c>
      <c r="P1228" s="60">
        <v>3300.5</v>
      </c>
      <c r="Q1228" s="60">
        <f>Tabla20[[#This Row],[sbruto]]-SUM(Tabla20[[#This Row],[ISR]:[AFP]])-Tabla20[[#This Row],[sneto]]</f>
        <v>825</v>
      </c>
      <c r="R1228" s="60">
        <v>107378.5</v>
      </c>
      <c r="S1228" s="45" t="str">
        <f>_xlfn.XLOOKUP(Tabla20[[#This Row],[cedula]],TMODELO[Numero Documento],TMODELO[gen])</f>
        <v>F</v>
      </c>
      <c r="T1228" s="49" t="str">
        <f>_xlfn.XLOOKUP(Tabla20[[#This Row],[cedula]],TMODELO[Numero Documento],TMODELO[Lugar Funciones Codigo])</f>
        <v>01.83.00.08</v>
      </c>
    </row>
    <row r="1229" spans="1:20" hidden="1">
      <c r="A1229" s="57" t="s">
        <v>3112</v>
      </c>
      <c r="B1229" s="57" t="s">
        <v>3147</v>
      </c>
      <c r="C1229" s="57" t="s">
        <v>3155</v>
      </c>
      <c r="D1229" s="57" t="s">
        <v>2924</v>
      </c>
      <c r="E1229" s="57" t="str">
        <f>_xlfn.XLOOKUP(Tabla20[[#This Row],[cedula]],TMODELO[Numero Documento],TMODELO[Empleado])</f>
        <v>SARA YVELISSE GOMEZ RIVAS</v>
      </c>
      <c r="F1229" s="57" t="s">
        <v>1758</v>
      </c>
      <c r="G1229" s="57" t="str">
        <f>_xlfn.XLOOKUP(Tabla20[[#This Row],[cedula]],TMODELO[Numero Documento],TMODELO[Lugar Funciones])</f>
        <v>DIRECCION JURIDICA</v>
      </c>
      <c r="H1229" s="57" t="str">
        <f>_xlfn.XLOOKUP(Tabla20[[#This Row],[cedula]],TCARRERA[CEDULA],TCARRERA[CATEGORIA DEL SERVIDOR],"")</f>
        <v/>
      </c>
      <c r="I1229" s="65" t="e">
        <f>_xlfn.XLOOKUP(Tabla20[[#This Row],[NOMBRE Y APELLIDO]],#REF!,#REF!,_xlfn.XLOOKUP(Tabla20[[#This Row],[CARGO]],Tabla10[CARGO],Tabla10[CATEGORIA],""))</f>
        <v>#REF!</v>
      </c>
      <c r="J1229" s="41" t="e">
        <f>IF(Tabla20[[#This Row],[CARRERA]]&lt;&gt;"",Tabla20[[#This Row],[CARRERA]],IF(Tabla20[[#This Row],[Columna1]]&lt;&gt;"",Tabla20[[#This Row],[Columna1]],""))</f>
        <v>#REF!</v>
      </c>
      <c r="K1229" s="55">
        <f>IF(Tabla20[[#This Row],[TIPO]]="Temporales",_xlfn.XLOOKUP(Tabla20[[#This Row],[NOMBRE Y APELLIDO]],TBLFECHAS[NOMBRE Y APELLIDO],TBLFECHAS[DESDE]),"")</f>
        <v>44743</v>
      </c>
      <c r="L1229" s="55">
        <f>IF(Tabla20[[#This Row],[TIPO]]="Temporales",_xlfn.XLOOKUP(Tabla20[[#This Row],[NOMBRE Y APELLIDO]],TBLFECHAS[NOMBRE Y APELLIDO],TBLFECHAS[HASTA]),"")</f>
        <v>44927</v>
      </c>
      <c r="M1229" s="58">
        <v>70000</v>
      </c>
      <c r="N1229" s="63">
        <v>0</v>
      </c>
      <c r="O1229" s="60">
        <v>2128</v>
      </c>
      <c r="P1229" s="60">
        <v>2009</v>
      </c>
      <c r="Q1229" s="60">
        <f>Tabla20[[#This Row],[sbruto]]-SUM(Tabla20[[#This Row],[ISR]:[AFP]])-Tabla20[[#This Row],[sneto]]</f>
        <v>2471</v>
      </c>
      <c r="R1229" s="60">
        <v>63392</v>
      </c>
      <c r="S1229" s="45" t="str">
        <f>_xlfn.XLOOKUP(Tabla20[[#This Row],[cedula]],TMODELO[Numero Documento],TMODELO[gen])</f>
        <v>F</v>
      </c>
      <c r="T1229" s="49" t="str">
        <f>_xlfn.XLOOKUP(Tabla20[[#This Row],[cedula]],TMODELO[Numero Documento],TMODELO[Lugar Funciones Codigo])</f>
        <v>01.83.00.08</v>
      </c>
    </row>
    <row r="1230" spans="1:20" hidden="1">
      <c r="A1230" s="57" t="s">
        <v>3112</v>
      </c>
      <c r="B1230" s="57" t="s">
        <v>3147</v>
      </c>
      <c r="C1230" s="57" t="s">
        <v>3155</v>
      </c>
      <c r="D1230" s="57" t="s">
        <v>2843</v>
      </c>
      <c r="E1230" s="57" t="str">
        <f>_xlfn.XLOOKUP(Tabla20[[#This Row],[cedula]],TMODELO[Numero Documento],TMODELO[Empleado])</f>
        <v>EVA MASSIEL PEÑA BATISTA</v>
      </c>
      <c r="F1230" s="57" t="s">
        <v>1758</v>
      </c>
      <c r="G1230" s="57" t="str">
        <f>_xlfn.XLOOKUP(Tabla20[[#This Row],[cedula]],TMODELO[Numero Documento],TMODELO[Lugar Funciones])</f>
        <v>DIRECCION JURIDICA</v>
      </c>
      <c r="H1230" s="57" t="str">
        <f>_xlfn.XLOOKUP(Tabla20[[#This Row],[cedula]],TCARRERA[CEDULA],TCARRERA[CATEGORIA DEL SERVIDOR],"")</f>
        <v/>
      </c>
      <c r="I1230" s="65" t="e">
        <f>_xlfn.XLOOKUP(Tabla20[[#This Row],[NOMBRE Y APELLIDO]],#REF!,#REF!,_xlfn.XLOOKUP(Tabla20[[#This Row],[CARGO]],Tabla10[CARGO],Tabla10[CATEGORIA],""))</f>
        <v>#REF!</v>
      </c>
      <c r="J1230" s="41" t="e">
        <f>IF(Tabla20[[#This Row],[CARRERA]]&lt;&gt;"",Tabla20[[#This Row],[CARRERA]],IF(Tabla20[[#This Row],[Columna1]]&lt;&gt;"",Tabla20[[#This Row],[Columna1]],""))</f>
        <v>#REF!</v>
      </c>
      <c r="K1230" s="55">
        <f>IF(Tabla20[[#This Row],[TIPO]]="Temporales",_xlfn.XLOOKUP(Tabla20[[#This Row],[NOMBRE Y APELLIDO]],TBLFECHAS[NOMBRE Y APELLIDO],TBLFECHAS[DESDE]),"")</f>
        <v>44743</v>
      </c>
      <c r="L1230" s="55">
        <f>IF(Tabla20[[#This Row],[TIPO]]="Temporales",_xlfn.XLOOKUP(Tabla20[[#This Row],[NOMBRE Y APELLIDO]],TBLFECHAS[NOMBRE Y APELLIDO],TBLFECHAS[HASTA]),"")</f>
        <v>44927</v>
      </c>
      <c r="M1230" s="58">
        <v>70000</v>
      </c>
      <c r="N1230" s="63">
        <v>0</v>
      </c>
      <c r="O1230" s="60">
        <v>2128</v>
      </c>
      <c r="P1230" s="60">
        <v>2009</v>
      </c>
      <c r="Q1230" s="60">
        <f>Tabla20[[#This Row],[sbruto]]-SUM(Tabla20[[#This Row],[ISR]:[AFP]])-Tabla20[[#This Row],[sneto]]</f>
        <v>25</v>
      </c>
      <c r="R1230" s="60">
        <v>65838</v>
      </c>
      <c r="S1230" s="45" t="str">
        <f>_xlfn.XLOOKUP(Tabla20[[#This Row],[cedula]],TMODELO[Numero Documento],TMODELO[gen])</f>
        <v>F</v>
      </c>
      <c r="T1230" s="49" t="str">
        <f>_xlfn.XLOOKUP(Tabla20[[#This Row],[cedula]],TMODELO[Numero Documento],TMODELO[Lugar Funciones Codigo])</f>
        <v>01.83.00.08</v>
      </c>
    </row>
    <row r="1231" spans="1:20" hidden="1">
      <c r="A1231" s="57" t="s">
        <v>3112</v>
      </c>
      <c r="B1231" s="57" t="s">
        <v>3147</v>
      </c>
      <c r="C1231" s="57" t="s">
        <v>3155</v>
      </c>
      <c r="D1231" s="57" t="s">
        <v>2882</v>
      </c>
      <c r="E1231" s="57" t="str">
        <f>_xlfn.XLOOKUP(Tabla20[[#This Row],[cedula]],TMODELO[Numero Documento],TMODELO[Empleado])</f>
        <v>MADELAINE NOELIA SARRAFF BELLO</v>
      </c>
      <c r="F1231" s="57" t="s">
        <v>1758</v>
      </c>
      <c r="G1231" s="57" t="str">
        <f>_xlfn.XLOOKUP(Tabla20[[#This Row],[cedula]],TMODELO[Numero Documento],TMODELO[Lugar Funciones])</f>
        <v>DIRECCION JURIDICA</v>
      </c>
      <c r="H1231" s="57" t="str">
        <f>_xlfn.XLOOKUP(Tabla20[[#This Row],[cedula]],TCARRERA[CEDULA],TCARRERA[CATEGORIA DEL SERVIDOR],"")</f>
        <v/>
      </c>
      <c r="I1231" s="65" t="e">
        <f>_xlfn.XLOOKUP(Tabla20[[#This Row],[NOMBRE Y APELLIDO]],#REF!,#REF!,_xlfn.XLOOKUP(Tabla20[[#This Row],[CARGO]],Tabla10[CARGO],Tabla10[CATEGORIA],""))</f>
        <v>#REF!</v>
      </c>
      <c r="J1231" s="41" t="e">
        <f>IF(Tabla20[[#This Row],[CARRERA]]&lt;&gt;"",Tabla20[[#This Row],[CARRERA]],IF(Tabla20[[#This Row],[Columna1]]&lt;&gt;"",Tabla20[[#This Row],[Columna1]],""))</f>
        <v>#REF!</v>
      </c>
      <c r="K1231" s="55">
        <f>IF(Tabla20[[#This Row],[TIPO]]="Temporales",_xlfn.XLOOKUP(Tabla20[[#This Row],[NOMBRE Y APELLIDO]],TBLFECHAS[NOMBRE Y APELLIDO],TBLFECHAS[DESDE]),"")</f>
        <v>44743</v>
      </c>
      <c r="L1231" s="55">
        <f>IF(Tabla20[[#This Row],[TIPO]]="Temporales",_xlfn.XLOOKUP(Tabla20[[#This Row],[NOMBRE Y APELLIDO]],TBLFECHAS[NOMBRE Y APELLIDO],TBLFECHAS[HASTA]),"")</f>
        <v>44927</v>
      </c>
      <c r="M1231" s="58">
        <v>70000</v>
      </c>
      <c r="N1231" s="63">
        <v>0</v>
      </c>
      <c r="O1231" s="60">
        <v>2128</v>
      </c>
      <c r="P1231" s="60">
        <v>2009</v>
      </c>
      <c r="Q1231" s="60">
        <f>Tabla20[[#This Row],[sbruto]]-SUM(Tabla20[[#This Row],[ISR]:[AFP]])-Tabla20[[#This Row],[sneto]]</f>
        <v>25</v>
      </c>
      <c r="R1231" s="60">
        <v>65838</v>
      </c>
      <c r="S1231" s="48" t="str">
        <f>_xlfn.XLOOKUP(Tabla20[[#This Row],[cedula]],TMODELO[Numero Documento],TMODELO[gen])</f>
        <v>F</v>
      </c>
      <c r="T1231" s="49" t="str">
        <f>_xlfn.XLOOKUP(Tabla20[[#This Row],[cedula]],TMODELO[Numero Documento],TMODELO[Lugar Funciones Codigo])</f>
        <v>01.83.00.08</v>
      </c>
    </row>
    <row r="1232" spans="1:20" hidden="1">
      <c r="A1232" s="57" t="s">
        <v>3112</v>
      </c>
      <c r="B1232" s="57" t="s">
        <v>3147</v>
      </c>
      <c r="C1232" s="57" t="s">
        <v>3155</v>
      </c>
      <c r="D1232" s="57" t="s">
        <v>2901</v>
      </c>
      <c r="E1232" s="57" t="str">
        <f>_xlfn.XLOOKUP(Tabla20[[#This Row],[cedula]],TMODELO[Numero Documento],TMODELO[Empleado])</f>
        <v>MIRSIX JEANNETTE PERALTA MARTINEZ</v>
      </c>
      <c r="F1232" s="57" t="s">
        <v>60</v>
      </c>
      <c r="G1232" s="57" t="str">
        <f>_xlfn.XLOOKUP(Tabla20[[#This Row],[cedula]],TMODELO[Numero Documento],TMODELO[Lugar Funciones])</f>
        <v>DIRECCION DE COMUNICACIONES</v>
      </c>
      <c r="H1232" s="57" t="str">
        <f>_xlfn.XLOOKUP(Tabla20[[#This Row],[cedula]],TCARRERA[CEDULA],TCARRERA[CATEGORIA DEL SERVIDOR],"")</f>
        <v/>
      </c>
      <c r="I1232" s="65" t="e">
        <f>_xlfn.XLOOKUP(Tabla20[[#This Row],[NOMBRE Y APELLIDO]],#REF!,#REF!,_xlfn.XLOOKUP(Tabla20[[#This Row],[CARGO]],Tabla10[CARGO],Tabla10[CATEGORIA],""))</f>
        <v>#REF!</v>
      </c>
      <c r="J1232" s="41" t="e">
        <f>IF(Tabla20[[#This Row],[CARRERA]]&lt;&gt;"",Tabla20[[#This Row],[CARRERA]],IF(Tabla20[[#This Row],[Columna1]]&lt;&gt;"",Tabla20[[#This Row],[Columna1]],""))</f>
        <v>#REF!</v>
      </c>
      <c r="K1232" s="55">
        <f>IF(Tabla20[[#This Row],[TIPO]]="Temporales",_xlfn.XLOOKUP(Tabla20[[#This Row],[NOMBRE Y APELLIDO]],TBLFECHAS[NOMBRE Y APELLIDO],TBLFECHAS[DESDE]),"")</f>
        <v>44682</v>
      </c>
      <c r="L1232" s="55">
        <f>IF(Tabla20[[#This Row],[TIPO]]="Temporales",_xlfn.XLOOKUP(Tabla20[[#This Row],[NOMBRE Y APELLIDO]],TBLFECHAS[NOMBRE Y APELLIDO],TBLFECHAS[HASTA]),"")</f>
        <v>44866</v>
      </c>
      <c r="M1232" s="58">
        <v>175000</v>
      </c>
      <c r="N1232" s="63">
        <v>0</v>
      </c>
      <c r="O1232" s="60">
        <v>4943.8</v>
      </c>
      <c r="P1232" s="60">
        <v>5022.5</v>
      </c>
      <c r="Q1232" s="60">
        <f>Tabla20[[#This Row],[sbruto]]-SUM(Tabla20[[#This Row],[ISR]:[AFP]])-Tabla20[[#This Row],[sneto]]</f>
        <v>1225</v>
      </c>
      <c r="R1232" s="60">
        <v>163808.70000000001</v>
      </c>
      <c r="S1232" s="45" t="str">
        <f>_xlfn.XLOOKUP(Tabla20[[#This Row],[cedula]],TMODELO[Numero Documento],TMODELO[gen])</f>
        <v>F</v>
      </c>
      <c r="T1232" s="49" t="str">
        <f>_xlfn.XLOOKUP(Tabla20[[#This Row],[cedula]],TMODELO[Numero Documento],TMODELO[Lugar Funciones Codigo])</f>
        <v>01.83.00.09</v>
      </c>
    </row>
    <row r="1233" spans="1:20" hidden="1">
      <c r="A1233" s="57" t="s">
        <v>3112</v>
      </c>
      <c r="B1233" s="57" t="s">
        <v>3147</v>
      </c>
      <c r="C1233" s="57" t="s">
        <v>3155</v>
      </c>
      <c r="D1233" s="57" t="s">
        <v>2878</v>
      </c>
      <c r="E1233" s="57" t="str">
        <f>_xlfn.XLOOKUP(Tabla20[[#This Row],[cedula]],TMODELO[Numero Documento],TMODELO[Empleado])</f>
        <v>LEIDY TORRES CABA</v>
      </c>
      <c r="F1233" s="57" t="s">
        <v>1672</v>
      </c>
      <c r="G1233" s="57" t="str">
        <f>_xlfn.XLOOKUP(Tabla20[[#This Row],[cedula]],TMODELO[Numero Documento],TMODELO[Lugar Funciones])</f>
        <v>DIRECCION DE COMUNICACIONES</v>
      </c>
      <c r="H1233" s="57" t="str">
        <f>_xlfn.XLOOKUP(Tabla20[[#This Row],[cedula]],TCARRERA[CEDULA],TCARRERA[CATEGORIA DEL SERVIDOR],"")</f>
        <v/>
      </c>
      <c r="I1233" s="65" t="e">
        <f>_xlfn.XLOOKUP(Tabla20[[#This Row],[NOMBRE Y APELLIDO]],#REF!,#REF!,_xlfn.XLOOKUP(Tabla20[[#This Row],[CARGO]],Tabla10[CARGO],Tabla10[CATEGORIA],""))</f>
        <v>#REF!</v>
      </c>
      <c r="J1233" s="41" t="e">
        <f>IF(Tabla20[[#This Row],[CARRERA]]&lt;&gt;"",Tabla20[[#This Row],[CARRERA]],IF(Tabla20[[#This Row],[Columna1]]&lt;&gt;"",Tabla20[[#This Row],[Columna1]],""))</f>
        <v>#REF!</v>
      </c>
      <c r="K1233" s="55">
        <f>IF(Tabla20[[#This Row],[TIPO]]="Temporales",_xlfn.XLOOKUP(Tabla20[[#This Row],[NOMBRE Y APELLIDO]],TBLFECHAS[NOMBRE Y APELLIDO],TBLFECHAS[DESDE]),"")</f>
        <v>44652</v>
      </c>
      <c r="L1233" s="55">
        <f>IF(Tabla20[[#This Row],[TIPO]]="Temporales",_xlfn.XLOOKUP(Tabla20[[#This Row],[NOMBRE Y APELLIDO]],TBLFECHAS[NOMBRE Y APELLIDO],TBLFECHAS[HASTA]),"")</f>
        <v>44835</v>
      </c>
      <c r="M1233" s="58">
        <v>115000</v>
      </c>
      <c r="N1233" s="63">
        <v>0</v>
      </c>
      <c r="O1233" s="60">
        <v>3496</v>
      </c>
      <c r="P1233" s="60">
        <v>3300.5</v>
      </c>
      <c r="Q1233" s="60">
        <f>Tabla20[[#This Row],[sbruto]]-SUM(Tabla20[[#This Row],[ISR]:[AFP]])-Tabla20[[#This Row],[sneto]]</f>
        <v>25</v>
      </c>
      <c r="R1233" s="60">
        <v>108178.5</v>
      </c>
      <c r="S1233" s="45" t="str">
        <f>_xlfn.XLOOKUP(Tabla20[[#This Row],[cedula]],TMODELO[Numero Documento],TMODELO[gen])</f>
        <v>F</v>
      </c>
      <c r="T1233" s="49" t="str">
        <f>_xlfn.XLOOKUP(Tabla20[[#This Row],[cedula]],TMODELO[Numero Documento],TMODELO[Lugar Funciones Codigo])</f>
        <v>01.83.00.09</v>
      </c>
    </row>
    <row r="1234" spans="1:20" hidden="1">
      <c r="A1234" s="57" t="s">
        <v>3112</v>
      </c>
      <c r="B1234" s="57" t="s">
        <v>3147</v>
      </c>
      <c r="C1234" s="57" t="s">
        <v>3155</v>
      </c>
      <c r="D1234" s="57" t="s">
        <v>2916</v>
      </c>
      <c r="E1234" s="57" t="str">
        <f>_xlfn.XLOOKUP(Tabla20[[#This Row],[cedula]],TMODELO[Numero Documento],TMODELO[Empleado])</f>
        <v>RAUL ERNESTO MIRANDA CRUZ</v>
      </c>
      <c r="F1234" s="57" t="s">
        <v>1764</v>
      </c>
      <c r="G1234" s="57" t="str">
        <f>_xlfn.XLOOKUP(Tabla20[[#This Row],[cedula]],TMODELO[Numero Documento],TMODELO[Lugar Funciones])</f>
        <v>DIRECCION DE COMUNICACIONES</v>
      </c>
      <c r="H1234" s="57" t="str">
        <f>_xlfn.XLOOKUP(Tabla20[[#This Row],[cedula]],TCARRERA[CEDULA],TCARRERA[CATEGORIA DEL SERVIDOR],"")</f>
        <v/>
      </c>
      <c r="I1234" s="65" t="e">
        <f>_xlfn.XLOOKUP(Tabla20[[#This Row],[NOMBRE Y APELLIDO]],#REF!,#REF!,_xlfn.XLOOKUP(Tabla20[[#This Row],[CARGO]],Tabla10[CARGO],Tabla10[CATEGORIA],""))</f>
        <v>#REF!</v>
      </c>
      <c r="J1234" s="41" t="e">
        <f>IF(Tabla20[[#This Row],[CARRERA]]&lt;&gt;"",Tabla20[[#This Row],[CARRERA]],IF(Tabla20[[#This Row],[Columna1]]&lt;&gt;"",Tabla20[[#This Row],[Columna1]],""))</f>
        <v>#REF!</v>
      </c>
      <c r="K1234" s="55">
        <f>IF(Tabla20[[#This Row],[TIPO]]="Temporales",_xlfn.XLOOKUP(Tabla20[[#This Row],[NOMBRE Y APELLIDO]],TBLFECHAS[NOMBRE Y APELLIDO],TBLFECHAS[DESDE]),"")</f>
        <v>44713</v>
      </c>
      <c r="L1234" s="55">
        <f>IF(Tabla20[[#This Row],[TIPO]]="Temporales",_xlfn.XLOOKUP(Tabla20[[#This Row],[NOMBRE Y APELLIDO]],TBLFECHAS[NOMBRE Y APELLIDO],TBLFECHAS[HASTA]),"")</f>
        <v>44896</v>
      </c>
      <c r="M1234" s="58">
        <v>70000</v>
      </c>
      <c r="N1234" s="63">
        <v>0</v>
      </c>
      <c r="O1234" s="60">
        <v>2128</v>
      </c>
      <c r="P1234" s="60">
        <v>2009</v>
      </c>
      <c r="Q1234" s="60">
        <f>Tabla20[[#This Row],[sbruto]]-SUM(Tabla20[[#This Row],[ISR]:[AFP]])-Tabla20[[#This Row],[sneto]]</f>
        <v>25</v>
      </c>
      <c r="R1234" s="60">
        <v>65838</v>
      </c>
      <c r="S1234" s="45" t="str">
        <f>_xlfn.XLOOKUP(Tabla20[[#This Row],[cedula]],TMODELO[Numero Documento],TMODELO[gen])</f>
        <v>M</v>
      </c>
      <c r="T1234" s="49" t="str">
        <f>_xlfn.XLOOKUP(Tabla20[[#This Row],[cedula]],TMODELO[Numero Documento],TMODELO[Lugar Funciones Codigo])</f>
        <v>01.83.00.09</v>
      </c>
    </row>
    <row r="1235" spans="1:20" hidden="1">
      <c r="A1235" s="57" t="s">
        <v>3112</v>
      </c>
      <c r="B1235" s="57" t="s">
        <v>3147</v>
      </c>
      <c r="C1235" s="57" t="s">
        <v>3155</v>
      </c>
      <c r="D1235" s="57" t="s">
        <v>2905</v>
      </c>
      <c r="E1235" s="57" t="str">
        <f>_xlfn.XLOOKUP(Tabla20[[#This Row],[cedula]],TMODELO[Numero Documento],TMODELO[Empleado])</f>
        <v>NIKAURY YURIDIA GARCIA  PEREZ</v>
      </c>
      <c r="F1235" s="57" t="s">
        <v>102</v>
      </c>
      <c r="G1235" s="57" t="str">
        <f>_xlfn.XLOOKUP(Tabla20[[#This Row],[cedula]],TMODELO[Numero Documento],TMODELO[Lugar Funciones])</f>
        <v>DIRECCION DE COMUNICACIONES</v>
      </c>
      <c r="H1235" s="57" t="str">
        <f>_xlfn.XLOOKUP(Tabla20[[#This Row],[cedula]],TCARRERA[CEDULA],TCARRERA[CATEGORIA DEL SERVIDOR],"")</f>
        <v/>
      </c>
      <c r="I1235" s="65" t="e">
        <f>_xlfn.XLOOKUP(Tabla20[[#This Row],[NOMBRE Y APELLIDO]],#REF!,#REF!,_xlfn.XLOOKUP(Tabla20[[#This Row],[CARGO]],Tabla10[CARGO],Tabla10[CATEGORIA],""))</f>
        <v>#REF!</v>
      </c>
      <c r="J1235" s="41" t="e">
        <f>IF(Tabla20[[#This Row],[CARRERA]]&lt;&gt;"",Tabla20[[#This Row],[CARRERA]],IF(Tabla20[[#This Row],[Columna1]]&lt;&gt;"",Tabla20[[#This Row],[Columna1]],""))</f>
        <v>#REF!</v>
      </c>
      <c r="K1235" s="55">
        <f>IF(Tabla20[[#This Row],[TIPO]]="Temporales",_xlfn.XLOOKUP(Tabla20[[#This Row],[NOMBRE Y APELLIDO]],TBLFECHAS[NOMBRE Y APELLIDO],TBLFECHAS[DESDE]),"")</f>
        <v>44682</v>
      </c>
      <c r="L1235" s="55">
        <f>IF(Tabla20[[#This Row],[TIPO]]="Temporales",_xlfn.XLOOKUP(Tabla20[[#This Row],[NOMBRE Y APELLIDO]],TBLFECHAS[NOMBRE Y APELLIDO],TBLFECHAS[HASTA]),"")</f>
        <v>44866</v>
      </c>
      <c r="M1235" s="58">
        <v>70000</v>
      </c>
      <c r="N1235" s="63">
        <v>0</v>
      </c>
      <c r="O1235" s="60">
        <v>2128</v>
      </c>
      <c r="P1235" s="60">
        <v>2009</v>
      </c>
      <c r="Q1235" s="60">
        <f>Tabla20[[#This Row],[sbruto]]-SUM(Tabla20[[#This Row],[ISR]:[AFP]])-Tabla20[[#This Row],[sneto]]</f>
        <v>2725.239999999998</v>
      </c>
      <c r="R1235" s="60">
        <v>63137.760000000002</v>
      </c>
      <c r="S1235" s="45" t="str">
        <f>_xlfn.XLOOKUP(Tabla20[[#This Row],[cedula]],TMODELO[Numero Documento],TMODELO[gen])</f>
        <v>F</v>
      </c>
      <c r="T1235" s="49" t="str">
        <f>_xlfn.XLOOKUP(Tabla20[[#This Row],[cedula]],TMODELO[Numero Documento],TMODELO[Lugar Funciones Codigo])</f>
        <v>01.83.00.09</v>
      </c>
    </row>
    <row r="1236" spans="1:20" hidden="1">
      <c r="A1236" s="57" t="s">
        <v>3112</v>
      </c>
      <c r="B1236" s="57" t="s">
        <v>3147</v>
      </c>
      <c r="C1236" s="57" t="s">
        <v>3155</v>
      </c>
      <c r="D1236" s="57" t="s">
        <v>2832</v>
      </c>
      <c r="E1236" s="57" t="str">
        <f>_xlfn.XLOOKUP(Tabla20[[#This Row],[cedula]],TMODELO[Numero Documento],TMODELO[Empleado])</f>
        <v>DEYLUIS JESUS TEJEDA ARIAS</v>
      </c>
      <c r="F1236" s="57" t="s">
        <v>102</v>
      </c>
      <c r="G1236" s="57" t="str">
        <f>_xlfn.XLOOKUP(Tabla20[[#This Row],[cedula]],TMODELO[Numero Documento],TMODELO[Lugar Funciones])</f>
        <v>DIRECCION DE COMUNICACIONES</v>
      </c>
      <c r="H1236" s="57" t="str">
        <f>_xlfn.XLOOKUP(Tabla20[[#This Row],[cedula]],TCARRERA[CEDULA],TCARRERA[CATEGORIA DEL SERVIDOR],"")</f>
        <v/>
      </c>
      <c r="I1236" s="65" t="e">
        <f>_xlfn.XLOOKUP(Tabla20[[#This Row],[NOMBRE Y APELLIDO]],#REF!,#REF!,_xlfn.XLOOKUP(Tabla20[[#This Row],[CARGO]],Tabla10[CARGO],Tabla10[CATEGORIA],""))</f>
        <v>#REF!</v>
      </c>
      <c r="J1236" s="41" t="e">
        <f>IF(Tabla20[[#This Row],[CARRERA]]&lt;&gt;"",Tabla20[[#This Row],[CARRERA]],IF(Tabla20[[#This Row],[Columna1]]&lt;&gt;"",Tabla20[[#This Row],[Columna1]],""))</f>
        <v>#REF!</v>
      </c>
      <c r="K1236" s="55">
        <f>IF(Tabla20[[#This Row],[TIPO]]="Temporales",_xlfn.XLOOKUP(Tabla20[[#This Row],[NOMBRE Y APELLIDO]],TBLFECHAS[NOMBRE Y APELLIDO],TBLFECHAS[DESDE]),"")</f>
        <v>44682</v>
      </c>
      <c r="L1236" s="55">
        <f>IF(Tabla20[[#This Row],[TIPO]]="Temporales",_xlfn.XLOOKUP(Tabla20[[#This Row],[NOMBRE Y APELLIDO]],TBLFECHAS[NOMBRE Y APELLIDO],TBLFECHAS[HASTA]),"")</f>
        <v>44866</v>
      </c>
      <c r="M1236" s="58">
        <v>60000</v>
      </c>
      <c r="N1236" s="63">
        <v>0</v>
      </c>
      <c r="O1236" s="60">
        <v>1824</v>
      </c>
      <c r="P1236" s="60">
        <v>1722</v>
      </c>
      <c r="Q1236" s="60">
        <f>Tabla20[[#This Row],[sbruto]]-SUM(Tabla20[[#This Row],[ISR]:[AFP]])-Tabla20[[#This Row],[sneto]]</f>
        <v>25</v>
      </c>
      <c r="R1236" s="60">
        <v>56429</v>
      </c>
      <c r="S1236" s="45" t="str">
        <f>_xlfn.XLOOKUP(Tabla20[[#This Row],[cedula]],TMODELO[Numero Documento],TMODELO[gen])</f>
        <v>M</v>
      </c>
      <c r="T1236" s="49" t="str">
        <f>_xlfn.XLOOKUP(Tabla20[[#This Row],[cedula]],TMODELO[Numero Documento],TMODELO[Lugar Funciones Codigo])</f>
        <v>01.83.00.09</v>
      </c>
    </row>
    <row r="1237" spans="1:20" hidden="1">
      <c r="A1237" s="57" t="s">
        <v>3112</v>
      </c>
      <c r="B1237" s="57" t="s">
        <v>3147</v>
      </c>
      <c r="C1237" s="57" t="s">
        <v>3155</v>
      </c>
      <c r="D1237" s="57" t="s">
        <v>2828</v>
      </c>
      <c r="E1237" s="57" t="str">
        <f>_xlfn.XLOOKUP(Tabla20[[#This Row],[cedula]],TMODELO[Numero Documento],TMODELO[Empleado])</f>
        <v>DAHIANNA WHITE DE LOS SANTOS</v>
      </c>
      <c r="F1237" s="57" t="s">
        <v>102</v>
      </c>
      <c r="G1237" s="57" t="str">
        <f>_xlfn.XLOOKUP(Tabla20[[#This Row],[cedula]],TMODELO[Numero Documento],TMODELO[Lugar Funciones])</f>
        <v>DIRECCION DE COMUNICACIONES</v>
      </c>
      <c r="H1237" s="57" t="str">
        <f>_xlfn.XLOOKUP(Tabla20[[#This Row],[cedula]],TCARRERA[CEDULA],TCARRERA[CATEGORIA DEL SERVIDOR],"")</f>
        <v/>
      </c>
      <c r="I1237" s="65" t="e">
        <f>_xlfn.XLOOKUP(Tabla20[[#This Row],[NOMBRE Y APELLIDO]],#REF!,#REF!,_xlfn.XLOOKUP(Tabla20[[#This Row],[CARGO]],Tabla10[CARGO],Tabla10[CATEGORIA],""))</f>
        <v>#REF!</v>
      </c>
      <c r="J1237" s="41" t="e">
        <f>IF(Tabla20[[#This Row],[CARRERA]]&lt;&gt;"",Tabla20[[#This Row],[CARRERA]],IF(Tabla20[[#This Row],[Columna1]]&lt;&gt;"",Tabla20[[#This Row],[Columna1]],""))</f>
        <v>#REF!</v>
      </c>
      <c r="K1237" s="55">
        <f>IF(Tabla20[[#This Row],[TIPO]]="Temporales",_xlfn.XLOOKUP(Tabla20[[#This Row],[NOMBRE Y APELLIDO]],TBLFECHAS[NOMBRE Y APELLIDO],TBLFECHAS[DESDE]),"")</f>
        <v>44682</v>
      </c>
      <c r="L1237" s="55">
        <f>IF(Tabla20[[#This Row],[TIPO]]="Temporales",_xlfn.XLOOKUP(Tabla20[[#This Row],[NOMBRE Y APELLIDO]],TBLFECHAS[NOMBRE Y APELLIDO],TBLFECHAS[HASTA]),"")</f>
        <v>44866</v>
      </c>
      <c r="M1237" s="58">
        <v>55000</v>
      </c>
      <c r="N1237" s="63">
        <v>0</v>
      </c>
      <c r="O1237" s="60">
        <v>1672</v>
      </c>
      <c r="P1237" s="60">
        <v>1578.5</v>
      </c>
      <c r="Q1237" s="60">
        <f>Tabla20[[#This Row],[sbruto]]-SUM(Tabla20[[#This Row],[ISR]:[AFP]])-Tabla20[[#This Row],[sneto]]</f>
        <v>25</v>
      </c>
      <c r="R1237" s="60">
        <v>51724.5</v>
      </c>
      <c r="S1237" s="48" t="str">
        <f>_xlfn.XLOOKUP(Tabla20[[#This Row],[cedula]],TMODELO[Numero Documento],TMODELO[gen])</f>
        <v>F</v>
      </c>
      <c r="T1237" s="49" t="str">
        <f>_xlfn.XLOOKUP(Tabla20[[#This Row],[cedula]],TMODELO[Numero Documento],TMODELO[Lugar Funciones Codigo])</f>
        <v>01.83.00.09</v>
      </c>
    </row>
    <row r="1238" spans="1:20" hidden="1">
      <c r="A1238" s="57" t="s">
        <v>3112</v>
      </c>
      <c r="B1238" s="57" t="s">
        <v>3147</v>
      </c>
      <c r="C1238" s="57" t="s">
        <v>3155</v>
      </c>
      <c r="D1238" s="57" t="s">
        <v>2800</v>
      </c>
      <c r="E1238" s="57" t="str">
        <f>_xlfn.XLOOKUP(Tabla20[[#This Row],[cedula]],TMODELO[Numero Documento],TMODELO[Empleado])</f>
        <v>ALXIS JAVIER GONZALEZ</v>
      </c>
      <c r="F1238" s="57" t="s">
        <v>1887</v>
      </c>
      <c r="G1238" s="57" t="str">
        <f>_xlfn.XLOOKUP(Tabla20[[#This Row],[cedula]],TMODELO[Numero Documento],TMODELO[Lugar Funciones])</f>
        <v>DIRECCION DE COMUNICACIONES</v>
      </c>
      <c r="H1238" s="57" t="str">
        <f>_xlfn.XLOOKUP(Tabla20[[#This Row],[cedula]],TCARRERA[CEDULA],TCARRERA[CATEGORIA DEL SERVIDOR],"")</f>
        <v/>
      </c>
      <c r="I1238" s="65" t="e">
        <f>_xlfn.XLOOKUP(Tabla20[[#This Row],[NOMBRE Y APELLIDO]],#REF!,#REF!,_xlfn.XLOOKUP(Tabla20[[#This Row],[CARGO]],Tabla10[CARGO],Tabla10[CATEGORIA],""))</f>
        <v>#REF!</v>
      </c>
      <c r="J1238" s="41" t="e">
        <f>IF(Tabla20[[#This Row],[CARRERA]]&lt;&gt;"",Tabla20[[#This Row],[CARRERA]],IF(Tabla20[[#This Row],[Columna1]]&lt;&gt;"",Tabla20[[#This Row],[Columna1]],""))</f>
        <v>#REF!</v>
      </c>
      <c r="K1238" s="55">
        <f>IF(Tabla20[[#This Row],[TIPO]]="Temporales",_xlfn.XLOOKUP(Tabla20[[#This Row],[NOMBRE Y APELLIDO]],TBLFECHAS[NOMBRE Y APELLIDO],TBLFECHAS[DESDE]),"")</f>
        <v>44682</v>
      </c>
      <c r="L1238" s="55">
        <f>IF(Tabla20[[#This Row],[TIPO]]="Temporales",_xlfn.XLOOKUP(Tabla20[[#This Row],[NOMBRE Y APELLIDO]],TBLFECHAS[NOMBRE Y APELLIDO],TBLFECHAS[HASTA]),"")</f>
        <v>44866</v>
      </c>
      <c r="M1238" s="58">
        <v>55000</v>
      </c>
      <c r="N1238" s="63">
        <v>0</v>
      </c>
      <c r="O1238" s="60">
        <v>1672</v>
      </c>
      <c r="P1238" s="60">
        <v>1578.5</v>
      </c>
      <c r="Q1238" s="60">
        <f>Tabla20[[#This Row],[sbruto]]-SUM(Tabla20[[#This Row],[ISR]:[AFP]])-Tabla20[[#This Row],[sneto]]</f>
        <v>25</v>
      </c>
      <c r="R1238" s="60">
        <v>51724.5</v>
      </c>
      <c r="S1238" s="45" t="str">
        <f>_xlfn.XLOOKUP(Tabla20[[#This Row],[cedula]],TMODELO[Numero Documento],TMODELO[gen])</f>
        <v>M</v>
      </c>
      <c r="T1238" s="49" t="str">
        <f>_xlfn.XLOOKUP(Tabla20[[#This Row],[cedula]],TMODELO[Numero Documento],TMODELO[Lugar Funciones Codigo])</f>
        <v>01.83.00.09</v>
      </c>
    </row>
    <row r="1239" spans="1:20" hidden="1">
      <c r="A1239" s="57" t="s">
        <v>3112</v>
      </c>
      <c r="B1239" s="57" t="s">
        <v>3147</v>
      </c>
      <c r="C1239" s="57" t="s">
        <v>3155</v>
      </c>
      <c r="D1239" s="57" t="s">
        <v>2891</v>
      </c>
      <c r="E1239" s="57" t="str">
        <f>_xlfn.XLOOKUP(Tabla20[[#This Row],[cedula]],TMODELO[Numero Documento],TMODELO[Empleado])</f>
        <v>MAUVIE LIDWISKA ESPINOSA GARCIA</v>
      </c>
      <c r="F1239" s="57" t="s">
        <v>296</v>
      </c>
      <c r="G1239" s="57" t="str">
        <f>_xlfn.XLOOKUP(Tabla20[[#This Row],[cedula]],TMODELO[Numero Documento],TMODELO[Lugar Funciones])</f>
        <v>DIRECCION DE COMUNICACIONES</v>
      </c>
      <c r="H1239" s="57" t="str">
        <f>_xlfn.XLOOKUP(Tabla20[[#This Row],[cedula]],TCARRERA[CEDULA],TCARRERA[CATEGORIA DEL SERVIDOR],"")</f>
        <v/>
      </c>
      <c r="I1239" s="65" t="e">
        <f>_xlfn.XLOOKUP(Tabla20[[#This Row],[NOMBRE Y APELLIDO]],#REF!,#REF!,_xlfn.XLOOKUP(Tabla20[[#This Row],[CARGO]],Tabla10[CARGO],Tabla10[CATEGORIA],""))</f>
        <v>#REF!</v>
      </c>
      <c r="J1239" s="41" t="e">
        <f>IF(Tabla20[[#This Row],[CARRERA]]&lt;&gt;"",Tabla20[[#This Row],[CARRERA]],IF(Tabla20[[#This Row],[Columna1]]&lt;&gt;"",Tabla20[[#This Row],[Columna1]],""))</f>
        <v>#REF!</v>
      </c>
      <c r="K1239" s="55">
        <f>IF(Tabla20[[#This Row],[TIPO]]="Temporales",_xlfn.XLOOKUP(Tabla20[[#This Row],[NOMBRE Y APELLIDO]],TBLFECHAS[NOMBRE Y APELLIDO],TBLFECHAS[DESDE]),"")</f>
        <v>44713</v>
      </c>
      <c r="L1239" s="55">
        <f>IF(Tabla20[[#This Row],[TIPO]]="Temporales",_xlfn.XLOOKUP(Tabla20[[#This Row],[NOMBRE Y APELLIDO]],TBLFECHAS[NOMBRE Y APELLIDO],TBLFECHAS[HASTA]),"")</f>
        <v>44896</v>
      </c>
      <c r="M1239" s="58">
        <v>50000</v>
      </c>
      <c r="N1239" s="63">
        <v>0</v>
      </c>
      <c r="O1239" s="60">
        <v>1520</v>
      </c>
      <c r="P1239" s="60">
        <v>1435</v>
      </c>
      <c r="Q1239" s="60">
        <f>Tabla20[[#This Row],[sbruto]]-SUM(Tabla20[[#This Row],[ISR]:[AFP]])-Tabla20[[#This Row],[sneto]]</f>
        <v>25</v>
      </c>
      <c r="R1239" s="60">
        <v>47020</v>
      </c>
      <c r="S1239" s="45" t="str">
        <f>_xlfn.XLOOKUP(Tabla20[[#This Row],[cedula]],TMODELO[Numero Documento],TMODELO[gen])</f>
        <v>F</v>
      </c>
      <c r="T1239" s="49" t="str">
        <f>_xlfn.XLOOKUP(Tabla20[[#This Row],[cedula]],TMODELO[Numero Documento],TMODELO[Lugar Funciones Codigo])</f>
        <v>01.83.00.09</v>
      </c>
    </row>
    <row r="1240" spans="1:20" hidden="1">
      <c r="A1240" s="57" t="s">
        <v>3112</v>
      </c>
      <c r="B1240" s="57" t="s">
        <v>3147</v>
      </c>
      <c r="C1240" s="57" t="s">
        <v>3155</v>
      </c>
      <c r="D1240" s="57" t="s">
        <v>2854</v>
      </c>
      <c r="E1240" s="57" t="str">
        <f>_xlfn.XLOOKUP(Tabla20[[#This Row],[cedula]],TMODELO[Numero Documento],TMODELO[Empleado])</f>
        <v>IVETTE AWILDA RODRIGUEZ PAULINO</v>
      </c>
      <c r="F1240" s="57" t="s">
        <v>1764</v>
      </c>
      <c r="G1240" s="57" t="str">
        <f>_xlfn.XLOOKUP(Tabla20[[#This Row],[cedula]],TMODELO[Numero Documento],TMODELO[Lugar Funciones])</f>
        <v>DIRECCION DE COMUNICACIONES</v>
      </c>
      <c r="H1240" s="57" t="str">
        <f>_xlfn.XLOOKUP(Tabla20[[#This Row],[cedula]],TCARRERA[CEDULA],TCARRERA[CATEGORIA DEL SERVIDOR],"")</f>
        <v/>
      </c>
      <c r="I1240" s="65" t="e">
        <f>_xlfn.XLOOKUP(Tabla20[[#This Row],[NOMBRE Y APELLIDO]],#REF!,#REF!,_xlfn.XLOOKUP(Tabla20[[#This Row],[CARGO]],Tabla10[CARGO],Tabla10[CATEGORIA],""))</f>
        <v>#REF!</v>
      </c>
      <c r="J1240" s="41" t="e">
        <f>IF(Tabla20[[#This Row],[CARRERA]]&lt;&gt;"",Tabla20[[#This Row],[CARRERA]],IF(Tabla20[[#This Row],[Columna1]]&lt;&gt;"",Tabla20[[#This Row],[Columna1]],""))</f>
        <v>#REF!</v>
      </c>
      <c r="K1240" s="55">
        <f>IF(Tabla20[[#This Row],[TIPO]]="Temporales",_xlfn.XLOOKUP(Tabla20[[#This Row],[NOMBRE Y APELLIDO]],TBLFECHAS[NOMBRE Y APELLIDO],TBLFECHAS[DESDE]),"")</f>
        <v>44652</v>
      </c>
      <c r="L1240" s="55">
        <f>IF(Tabla20[[#This Row],[TIPO]]="Temporales",_xlfn.XLOOKUP(Tabla20[[#This Row],[NOMBRE Y APELLIDO]],TBLFECHAS[NOMBRE Y APELLIDO],TBLFECHAS[HASTA]),"")</f>
        <v>44835</v>
      </c>
      <c r="M1240" s="58">
        <v>50000</v>
      </c>
      <c r="N1240" s="63">
        <v>0</v>
      </c>
      <c r="O1240" s="60">
        <v>1520</v>
      </c>
      <c r="P1240" s="60">
        <v>1435</v>
      </c>
      <c r="Q1240" s="60">
        <f>Tabla20[[#This Row],[sbruto]]-SUM(Tabla20[[#This Row],[ISR]:[AFP]])-Tabla20[[#This Row],[sneto]]</f>
        <v>25</v>
      </c>
      <c r="R1240" s="60">
        <v>47020</v>
      </c>
      <c r="S1240" s="48" t="str">
        <f>_xlfn.XLOOKUP(Tabla20[[#This Row],[cedula]],TMODELO[Numero Documento],TMODELO[gen])</f>
        <v>F</v>
      </c>
      <c r="T1240" s="49" t="str">
        <f>_xlfn.XLOOKUP(Tabla20[[#This Row],[cedula]],TMODELO[Numero Documento],TMODELO[Lugar Funciones Codigo])</f>
        <v>01.83.00.09</v>
      </c>
    </row>
    <row r="1241" spans="1:20" hidden="1">
      <c r="A1241" s="57" t="s">
        <v>3112</v>
      </c>
      <c r="B1241" s="57" t="s">
        <v>3147</v>
      </c>
      <c r="C1241" s="57" t="s">
        <v>3155</v>
      </c>
      <c r="D1241" s="57" t="s">
        <v>2811</v>
      </c>
      <c r="E1241" s="57" t="str">
        <f>_xlfn.XLOOKUP(Tabla20[[#This Row],[cedula]],TMODELO[Numero Documento],TMODELO[Empleado])</f>
        <v>ANGEL DEMOSTENES MANZUETA MUESES</v>
      </c>
      <c r="F1241" s="57" t="s">
        <v>296</v>
      </c>
      <c r="G1241" s="57" t="str">
        <f>_xlfn.XLOOKUP(Tabla20[[#This Row],[cedula]],TMODELO[Numero Documento],TMODELO[Lugar Funciones])</f>
        <v>DIRECCION DE COMUNICACIONES</v>
      </c>
      <c r="H1241" s="57" t="str">
        <f>_xlfn.XLOOKUP(Tabla20[[#This Row],[cedula]],TCARRERA[CEDULA],TCARRERA[CATEGORIA DEL SERVIDOR],"")</f>
        <v/>
      </c>
      <c r="I1241" s="65" t="e">
        <f>_xlfn.XLOOKUP(Tabla20[[#This Row],[NOMBRE Y APELLIDO]],#REF!,#REF!,_xlfn.XLOOKUP(Tabla20[[#This Row],[CARGO]],Tabla10[CARGO],Tabla10[CATEGORIA],""))</f>
        <v>#REF!</v>
      </c>
      <c r="J1241" s="41" t="e">
        <f>IF(Tabla20[[#This Row],[CARRERA]]&lt;&gt;"",Tabla20[[#This Row],[CARRERA]],IF(Tabla20[[#This Row],[Columna1]]&lt;&gt;"",Tabla20[[#This Row],[Columna1]],""))</f>
        <v>#REF!</v>
      </c>
      <c r="K1241" s="55">
        <f>IF(Tabla20[[#This Row],[TIPO]]="Temporales",_xlfn.XLOOKUP(Tabla20[[#This Row],[NOMBRE Y APELLIDO]],TBLFECHAS[NOMBRE Y APELLIDO],TBLFECHAS[DESDE]),"")</f>
        <v>44713</v>
      </c>
      <c r="L1241" s="55">
        <f>IF(Tabla20[[#This Row],[TIPO]]="Temporales",_xlfn.XLOOKUP(Tabla20[[#This Row],[NOMBRE Y APELLIDO]],TBLFECHAS[NOMBRE Y APELLIDO],TBLFECHAS[HASTA]),"")</f>
        <v>44896</v>
      </c>
      <c r="M1241" s="58">
        <v>50000</v>
      </c>
      <c r="N1241" s="63">
        <v>0</v>
      </c>
      <c r="O1241" s="60">
        <v>1520</v>
      </c>
      <c r="P1241" s="60">
        <v>1435</v>
      </c>
      <c r="Q1241" s="60">
        <f>Tabla20[[#This Row],[sbruto]]-SUM(Tabla20[[#This Row],[ISR]:[AFP]])-Tabla20[[#This Row],[sneto]]</f>
        <v>25</v>
      </c>
      <c r="R1241" s="60">
        <v>47020</v>
      </c>
      <c r="S1241" s="45" t="str">
        <f>_xlfn.XLOOKUP(Tabla20[[#This Row],[cedula]],TMODELO[Numero Documento],TMODELO[gen])</f>
        <v>M</v>
      </c>
      <c r="T1241" s="49" t="str">
        <f>_xlfn.XLOOKUP(Tabla20[[#This Row],[cedula]],TMODELO[Numero Documento],TMODELO[Lugar Funciones Codigo])</f>
        <v>01.83.00.09</v>
      </c>
    </row>
    <row r="1242" spans="1:20" hidden="1">
      <c r="A1242" s="57" t="s">
        <v>3112</v>
      </c>
      <c r="B1242" s="57" t="s">
        <v>3147</v>
      </c>
      <c r="C1242" s="57" t="s">
        <v>3155</v>
      </c>
      <c r="D1242" s="57" t="s">
        <v>2797</v>
      </c>
      <c r="E1242" s="57" t="str">
        <f>_xlfn.XLOOKUP(Tabla20[[#This Row],[cedula]],TMODELO[Numero Documento],TMODELO[Empleado])</f>
        <v>ALINA MARIA SANTANA ABINADER</v>
      </c>
      <c r="F1242" s="57" t="s">
        <v>1887</v>
      </c>
      <c r="G1242" s="57" t="str">
        <f>_xlfn.XLOOKUP(Tabla20[[#This Row],[cedula]],TMODELO[Numero Documento],TMODELO[Lugar Funciones])</f>
        <v>DIRECCION DE COMUNICACIONES</v>
      </c>
      <c r="H1242" s="57" t="str">
        <f>_xlfn.XLOOKUP(Tabla20[[#This Row],[cedula]],TCARRERA[CEDULA],TCARRERA[CATEGORIA DEL SERVIDOR],"")</f>
        <v/>
      </c>
      <c r="I1242" s="65" t="e">
        <f>_xlfn.XLOOKUP(Tabla20[[#This Row],[NOMBRE Y APELLIDO]],#REF!,#REF!,_xlfn.XLOOKUP(Tabla20[[#This Row],[CARGO]],Tabla10[CARGO],Tabla10[CATEGORIA],""))</f>
        <v>#REF!</v>
      </c>
      <c r="J1242" s="41" t="e">
        <f>IF(Tabla20[[#This Row],[CARRERA]]&lt;&gt;"",Tabla20[[#This Row],[CARRERA]],IF(Tabla20[[#This Row],[Columna1]]&lt;&gt;"",Tabla20[[#This Row],[Columna1]],""))</f>
        <v>#REF!</v>
      </c>
      <c r="K1242" s="55">
        <f>IF(Tabla20[[#This Row],[TIPO]]="Temporales",_xlfn.XLOOKUP(Tabla20[[#This Row],[NOMBRE Y APELLIDO]],TBLFECHAS[NOMBRE Y APELLIDO],TBLFECHAS[DESDE]),"")</f>
        <v>44682</v>
      </c>
      <c r="L1242" s="55">
        <f>IF(Tabla20[[#This Row],[TIPO]]="Temporales",_xlfn.XLOOKUP(Tabla20[[#This Row],[NOMBRE Y APELLIDO]],TBLFECHAS[NOMBRE Y APELLIDO],TBLFECHAS[HASTA]),"")</f>
        <v>44866</v>
      </c>
      <c r="M1242" s="58">
        <v>50000</v>
      </c>
      <c r="N1242" s="63">
        <v>0</v>
      </c>
      <c r="O1242" s="60">
        <v>1520</v>
      </c>
      <c r="P1242" s="60">
        <v>1435</v>
      </c>
      <c r="Q1242" s="60">
        <f>Tabla20[[#This Row],[sbruto]]-SUM(Tabla20[[#This Row],[ISR]:[AFP]])-Tabla20[[#This Row],[sneto]]</f>
        <v>25</v>
      </c>
      <c r="R1242" s="60">
        <v>47020</v>
      </c>
      <c r="S1242" s="45" t="str">
        <f>_xlfn.XLOOKUP(Tabla20[[#This Row],[cedula]],TMODELO[Numero Documento],TMODELO[gen])</f>
        <v>F</v>
      </c>
      <c r="T1242" s="49" t="str">
        <f>_xlfn.XLOOKUP(Tabla20[[#This Row],[cedula]],TMODELO[Numero Documento],TMODELO[Lugar Funciones Codigo])</f>
        <v>01.83.00.09</v>
      </c>
    </row>
    <row r="1243" spans="1:20" hidden="1">
      <c r="A1243" s="57" t="s">
        <v>3112</v>
      </c>
      <c r="B1243" s="57" t="s">
        <v>3147</v>
      </c>
      <c r="C1243" s="57" t="s">
        <v>3155</v>
      </c>
      <c r="D1243" s="57" t="s">
        <v>2807</v>
      </c>
      <c r="E1243" s="57" t="str">
        <f>_xlfn.XLOOKUP(Tabla20[[#This Row],[cedula]],TMODELO[Numero Documento],TMODELO[Empleado])</f>
        <v>ANDREA SUHEIDY TERRERO GARCIA</v>
      </c>
      <c r="F1243" s="57" t="s">
        <v>296</v>
      </c>
      <c r="G1243" s="57" t="str">
        <f>_xlfn.XLOOKUP(Tabla20[[#This Row],[cedula]],TMODELO[Numero Documento],TMODELO[Lugar Funciones])</f>
        <v>DIRECCION DE COMUNICACIONES</v>
      </c>
      <c r="H1243" s="57" t="str">
        <f>_xlfn.XLOOKUP(Tabla20[[#This Row],[cedula]],TCARRERA[CEDULA],TCARRERA[CATEGORIA DEL SERVIDOR],"")</f>
        <v/>
      </c>
      <c r="I1243" s="65" t="e">
        <f>_xlfn.XLOOKUP(Tabla20[[#This Row],[NOMBRE Y APELLIDO]],#REF!,#REF!,_xlfn.XLOOKUP(Tabla20[[#This Row],[CARGO]],Tabla10[CARGO],Tabla10[CATEGORIA],""))</f>
        <v>#REF!</v>
      </c>
      <c r="J1243" s="41" t="e">
        <f>IF(Tabla20[[#This Row],[CARRERA]]&lt;&gt;"",Tabla20[[#This Row],[CARRERA]],IF(Tabla20[[#This Row],[Columna1]]&lt;&gt;"",Tabla20[[#This Row],[Columna1]],""))</f>
        <v>#REF!</v>
      </c>
      <c r="K1243" s="55">
        <f>IF(Tabla20[[#This Row],[TIPO]]="Temporales",_xlfn.XLOOKUP(Tabla20[[#This Row],[NOMBRE Y APELLIDO]],TBLFECHAS[NOMBRE Y APELLIDO],TBLFECHAS[DESDE]),"")</f>
        <v>44682</v>
      </c>
      <c r="L1243" s="55">
        <f>IF(Tabla20[[#This Row],[TIPO]]="Temporales",_xlfn.XLOOKUP(Tabla20[[#This Row],[NOMBRE Y APELLIDO]],TBLFECHAS[NOMBRE Y APELLIDO],TBLFECHAS[HASTA]),"")</f>
        <v>44866</v>
      </c>
      <c r="M1243" s="58">
        <v>35000</v>
      </c>
      <c r="N1243" s="63">
        <v>0</v>
      </c>
      <c r="O1243" s="60">
        <v>1064</v>
      </c>
      <c r="P1243" s="60">
        <v>1004.5</v>
      </c>
      <c r="Q1243" s="60">
        <f>Tabla20[[#This Row],[sbruto]]-SUM(Tabla20[[#This Row],[ISR]:[AFP]])-Tabla20[[#This Row],[sneto]]</f>
        <v>25</v>
      </c>
      <c r="R1243" s="60">
        <v>32906.5</v>
      </c>
      <c r="S1243" s="45" t="str">
        <f>_xlfn.XLOOKUP(Tabla20[[#This Row],[cedula]],TMODELO[Numero Documento],TMODELO[gen])</f>
        <v>F</v>
      </c>
      <c r="T1243" s="49" t="str">
        <f>_xlfn.XLOOKUP(Tabla20[[#This Row],[cedula]],TMODELO[Numero Documento],TMODELO[Lugar Funciones Codigo])</f>
        <v>01.83.00.09</v>
      </c>
    </row>
    <row r="1244" spans="1:20" hidden="1">
      <c r="A1244" s="57" t="s">
        <v>3112</v>
      </c>
      <c r="B1244" s="57" t="s">
        <v>3147</v>
      </c>
      <c r="C1244" s="57" t="s">
        <v>3155</v>
      </c>
      <c r="D1244" s="57" t="s">
        <v>3117</v>
      </c>
      <c r="E1244" s="57" t="str">
        <f>_xlfn.XLOOKUP(Tabla20[[#This Row],[cedula]],TMODELO[Numero Documento],TMODELO[Empleado])</f>
        <v>LORENA DEL PILAR VALENZUELA SOUSA</v>
      </c>
      <c r="F1244" s="57" t="s">
        <v>60</v>
      </c>
      <c r="G1244" s="57" t="str">
        <f>_xlfn.XLOOKUP(Tabla20[[#This Row],[cedula]],TMODELO[Numero Documento],TMODELO[Lugar Funciones])</f>
        <v>DIRECCION DE PLANIFICACION Y DESARROLLO</v>
      </c>
      <c r="H1244" s="57" t="str">
        <f>_xlfn.XLOOKUP(Tabla20[[#This Row],[cedula]],TCARRERA[CEDULA],TCARRERA[CATEGORIA DEL SERVIDOR],"")</f>
        <v/>
      </c>
      <c r="I1244" s="65" t="e">
        <f>_xlfn.XLOOKUP(Tabla20[[#This Row],[NOMBRE Y APELLIDO]],#REF!,#REF!,_xlfn.XLOOKUP(Tabla20[[#This Row],[CARGO]],Tabla10[CARGO],Tabla10[CATEGORIA],""))</f>
        <v>#REF!</v>
      </c>
      <c r="J1244" s="41" t="e">
        <f>IF(Tabla20[[#This Row],[CARRERA]]&lt;&gt;"",Tabla20[[#This Row],[CARRERA]],IF(Tabla20[[#This Row],[Columna1]]&lt;&gt;"",Tabla20[[#This Row],[Columna1]],""))</f>
        <v>#REF!</v>
      </c>
      <c r="K1244" s="55">
        <f>IF(Tabla20[[#This Row],[TIPO]]="Temporales",_xlfn.XLOOKUP(Tabla20[[#This Row],[NOMBRE Y APELLIDO]],TBLFECHAS[NOMBRE Y APELLIDO],TBLFECHAS[DESDE]),"")</f>
        <v>44718</v>
      </c>
      <c r="L1244" s="55">
        <f>IF(Tabla20[[#This Row],[TIPO]]="Temporales",_xlfn.XLOOKUP(Tabla20[[#This Row],[NOMBRE Y APELLIDO]],TBLFECHAS[NOMBRE Y APELLIDO],TBLFECHAS[HASTA]),"")</f>
        <v>44901</v>
      </c>
      <c r="M1244" s="58">
        <v>165000</v>
      </c>
      <c r="N1244" s="63">
        <v>0</v>
      </c>
      <c r="O1244" s="60">
        <v>4943.8</v>
      </c>
      <c r="P1244" s="60">
        <v>4735.5</v>
      </c>
      <c r="Q1244" s="60">
        <f>Tabla20[[#This Row],[sbruto]]-SUM(Tabla20[[#This Row],[ISR]:[AFP]])-Tabla20[[#This Row],[sneto]]</f>
        <v>25</v>
      </c>
      <c r="R1244" s="60">
        <v>155295.70000000001</v>
      </c>
      <c r="S1244" s="45" t="str">
        <f>_xlfn.XLOOKUP(Tabla20[[#This Row],[cedula]],TMODELO[Numero Documento],TMODELO[gen])</f>
        <v>F</v>
      </c>
      <c r="T1244" s="49" t="str">
        <f>_xlfn.XLOOKUP(Tabla20[[#This Row],[cedula]],TMODELO[Numero Documento],TMODELO[Lugar Funciones Codigo])</f>
        <v>01.83.00.10</v>
      </c>
    </row>
    <row r="1245" spans="1:20" hidden="1">
      <c r="A1245" s="57" t="s">
        <v>3112</v>
      </c>
      <c r="B1245" s="57" t="s">
        <v>3147</v>
      </c>
      <c r="C1245" s="57" t="s">
        <v>3155</v>
      </c>
      <c r="D1245" s="57" t="s">
        <v>2830</v>
      </c>
      <c r="E1245" s="57" t="str">
        <f>_xlfn.XLOOKUP(Tabla20[[#This Row],[cedula]],TMODELO[Numero Documento],TMODELO[Empleado])</f>
        <v>DANIA MERCEDES FERMIN GONZALEZ</v>
      </c>
      <c r="F1245" s="57" t="s">
        <v>102</v>
      </c>
      <c r="G1245" s="57" t="str">
        <f>_xlfn.XLOOKUP(Tabla20[[#This Row],[cedula]],TMODELO[Numero Documento],TMODELO[Lugar Funciones])</f>
        <v>DEPARTAMENTO DE DESARROLLO INSTITUCIONAL</v>
      </c>
      <c r="H1245" s="57" t="str">
        <f>_xlfn.XLOOKUP(Tabla20[[#This Row],[cedula]],TCARRERA[CEDULA],TCARRERA[CATEGORIA DEL SERVIDOR],"")</f>
        <v/>
      </c>
      <c r="I1245" s="65" t="e">
        <f>_xlfn.XLOOKUP(Tabla20[[#This Row],[NOMBRE Y APELLIDO]],#REF!,#REF!,_xlfn.XLOOKUP(Tabla20[[#This Row],[CARGO]],Tabla10[CARGO],Tabla10[CATEGORIA],""))</f>
        <v>#REF!</v>
      </c>
      <c r="J1245" s="41" t="e">
        <f>IF(Tabla20[[#This Row],[CARRERA]]&lt;&gt;"",Tabla20[[#This Row],[CARRERA]],IF(Tabla20[[#This Row],[Columna1]]&lt;&gt;"",Tabla20[[#This Row],[Columna1]],""))</f>
        <v>#REF!</v>
      </c>
      <c r="K1245" s="55">
        <f>IF(Tabla20[[#This Row],[TIPO]]="Temporales",_xlfn.XLOOKUP(Tabla20[[#This Row],[NOMBRE Y APELLIDO]],TBLFECHAS[NOMBRE Y APELLIDO],TBLFECHAS[DESDE]),"")</f>
        <v>44652</v>
      </c>
      <c r="L1245" s="55">
        <f>IF(Tabla20[[#This Row],[TIPO]]="Temporales",_xlfn.XLOOKUP(Tabla20[[#This Row],[NOMBRE Y APELLIDO]],TBLFECHAS[NOMBRE Y APELLIDO],TBLFECHAS[HASTA]),"")</f>
        <v>44835</v>
      </c>
      <c r="M1245" s="58">
        <v>70000</v>
      </c>
      <c r="N1245" s="63">
        <v>0</v>
      </c>
      <c r="O1245" s="60">
        <v>2128</v>
      </c>
      <c r="P1245" s="60">
        <v>2009</v>
      </c>
      <c r="Q1245" s="60">
        <f>Tabla20[[#This Row],[sbruto]]-SUM(Tabla20[[#This Row],[ISR]:[AFP]])-Tabla20[[#This Row],[sneto]]</f>
        <v>2725.239999999998</v>
      </c>
      <c r="R1245" s="60">
        <v>63137.760000000002</v>
      </c>
      <c r="S1245" s="45" t="str">
        <f>_xlfn.XLOOKUP(Tabla20[[#This Row],[cedula]],TMODELO[Numero Documento],TMODELO[gen])</f>
        <v>F</v>
      </c>
      <c r="T1245" s="49" t="str">
        <f>_xlfn.XLOOKUP(Tabla20[[#This Row],[cedula]],TMODELO[Numero Documento],TMODELO[Lugar Funciones Codigo])</f>
        <v>01.83.00.10.00.02</v>
      </c>
    </row>
    <row r="1246" spans="1:20" hidden="1">
      <c r="A1246" s="57" t="s">
        <v>3112</v>
      </c>
      <c r="B1246" s="57" t="s">
        <v>3147</v>
      </c>
      <c r="C1246" s="57" t="s">
        <v>3155</v>
      </c>
      <c r="D1246" s="57" t="s">
        <v>2845</v>
      </c>
      <c r="E1246" s="57" t="str">
        <f>_xlfn.XLOOKUP(Tabla20[[#This Row],[cedula]],TMODELO[Numero Documento],TMODELO[Empleado])</f>
        <v>FERNANDO JOSE RAFAEL ALVAREZ BELLO</v>
      </c>
      <c r="F1246" s="57" t="s">
        <v>265</v>
      </c>
      <c r="G1246" s="57" t="str">
        <f>_xlfn.XLOOKUP(Tabla20[[#This Row],[cedula]],TMODELO[Numero Documento],TMODELO[Lugar Funciones])</f>
        <v>DEPARTAMENTO DE DESARROLLO INSTITUCIONAL</v>
      </c>
      <c r="H1246" s="57" t="str">
        <f>_xlfn.XLOOKUP(Tabla20[[#This Row],[cedula]],TCARRERA[CEDULA],TCARRERA[CATEGORIA DEL SERVIDOR],"")</f>
        <v/>
      </c>
      <c r="I1246" s="65" t="e">
        <f>_xlfn.XLOOKUP(Tabla20[[#This Row],[NOMBRE Y APELLIDO]],#REF!,#REF!,_xlfn.XLOOKUP(Tabla20[[#This Row],[CARGO]],Tabla10[CARGO],Tabla10[CATEGORIA],""))</f>
        <v>#REF!</v>
      </c>
      <c r="J1246" s="41" t="e">
        <f>IF(Tabla20[[#This Row],[CARRERA]]&lt;&gt;"",Tabla20[[#This Row],[CARRERA]],IF(Tabla20[[#This Row],[Columna1]]&lt;&gt;"",Tabla20[[#This Row],[Columna1]],""))</f>
        <v>#REF!</v>
      </c>
      <c r="K1246" s="55">
        <f>IF(Tabla20[[#This Row],[TIPO]]="Temporales",_xlfn.XLOOKUP(Tabla20[[#This Row],[NOMBRE Y APELLIDO]],TBLFECHAS[NOMBRE Y APELLIDO],TBLFECHAS[DESDE]),"")</f>
        <v>44682</v>
      </c>
      <c r="L1246" s="55">
        <f>IF(Tabla20[[#This Row],[TIPO]]="Temporales",_xlfn.XLOOKUP(Tabla20[[#This Row],[NOMBRE Y APELLIDO]],TBLFECHAS[NOMBRE Y APELLIDO],TBLFECHAS[HASTA]),"")</f>
        <v>44866</v>
      </c>
      <c r="M1246" s="58">
        <v>65000</v>
      </c>
      <c r="N1246" s="63">
        <v>0</v>
      </c>
      <c r="O1246" s="60">
        <v>1976</v>
      </c>
      <c r="P1246" s="60">
        <v>1865.5</v>
      </c>
      <c r="Q1246" s="60">
        <f>Tabla20[[#This Row],[sbruto]]-SUM(Tabla20[[#This Row],[ISR]:[AFP]])-Tabla20[[#This Row],[sneto]]</f>
        <v>25</v>
      </c>
      <c r="R1246" s="60">
        <v>61133.5</v>
      </c>
      <c r="S1246" s="45" t="str">
        <f>_xlfn.XLOOKUP(Tabla20[[#This Row],[cedula]],TMODELO[Numero Documento],TMODELO[gen])</f>
        <v>M</v>
      </c>
      <c r="T1246" s="49" t="str">
        <f>_xlfn.XLOOKUP(Tabla20[[#This Row],[cedula]],TMODELO[Numero Documento],TMODELO[Lugar Funciones Codigo])</f>
        <v>01.83.00.10.00.02</v>
      </c>
    </row>
    <row r="1247" spans="1:20" hidden="1">
      <c r="A1247" s="57" t="s">
        <v>3112</v>
      </c>
      <c r="B1247" s="57" t="s">
        <v>3147</v>
      </c>
      <c r="C1247" s="57" t="s">
        <v>3155</v>
      </c>
      <c r="D1247" s="57" t="s">
        <v>2825</v>
      </c>
      <c r="E1247" s="57" t="str">
        <f>_xlfn.XLOOKUP(Tabla20[[#This Row],[cedula]],TMODELO[Numero Documento],TMODELO[Empleado])</f>
        <v>CLARA ALTAGRACIA MERCADO</v>
      </c>
      <c r="F1247" s="57" t="s">
        <v>3338</v>
      </c>
      <c r="G1247" s="57" t="str">
        <f>_xlfn.XLOOKUP(Tabla20[[#This Row],[cedula]],TMODELO[Numero Documento],TMODELO[Lugar Funciones])</f>
        <v>DEPARTAMENTO DE DESARROLLO INSTITUCIONAL</v>
      </c>
      <c r="H1247" s="57" t="str">
        <f>_xlfn.XLOOKUP(Tabla20[[#This Row],[cedula]],TCARRERA[CEDULA],TCARRERA[CATEGORIA DEL SERVIDOR],"")</f>
        <v/>
      </c>
      <c r="I1247" s="65" t="e">
        <f>_xlfn.XLOOKUP(Tabla20[[#This Row],[NOMBRE Y APELLIDO]],#REF!,#REF!,_xlfn.XLOOKUP(Tabla20[[#This Row],[CARGO]],Tabla10[CARGO],Tabla10[CATEGORIA],""))</f>
        <v>#REF!</v>
      </c>
      <c r="J1247" s="41" t="e">
        <f>IF(Tabla20[[#This Row],[CARRERA]]&lt;&gt;"",Tabla20[[#This Row],[CARRERA]],IF(Tabla20[[#This Row],[Columna1]]&lt;&gt;"",Tabla20[[#This Row],[Columna1]],""))</f>
        <v>#REF!</v>
      </c>
      <c r="K1247" s="55">
        <f>IF(Tabla20[[#This Row],[TIPO]]="Temporales",_xlfn.XLOOKUP(Tabla20[[#This Row],[NOMBRE Y APELLIDO]],TBLFECHAS[NOMBRE Y APELLIDO],TBLFECHAS[DESDE]),"")</f>
        <v>44713</v>
      </c>
      <c r="L1247" s="55">
        <f>IF(Tabla20[[#This Row],[TIPO]]="Temporales",_xlfn.XLOOKUP(Tabla20[[#This Row],[NOMBRE Y APELLIDO]],TBLFECHAS[NOMBRE Y APELLIDO],TBLFECHAS[HASTA]),"")</f>
        <v>44896</v>
      </c>
      <c r="M1247" s="58">
        <v>60000</v>
      </c>
      <c r="N1247" s="63">
        <v>0</v>
      </c>
      <c r="O1247" s="60">
        <v>1824</v>
      </c>
      <c r="P1247" s="60">
        <v>1722</v>
      </c>
      <c r="Q1247" s="60">
        <f>Tabla20[[#This Row],[sbruto]]-SUM(Tabla20[[#This Row],[ISR]:[AFP]])-Tabla20[[#This Row],[sneto]]</f>
        <v>25</v>
      </c>
      <c r="R1247" s="60">
        <v>56429</v>
      </c>
      <c r="S1247" s="45" t="str">
        <f>_xlfn.XLOOKUP(Tabla20[[#This Row],[cedula]],TMODELO[Numero Documento],TMODELO[gen])</f>
        <v>F</v>
      </c>
      <c r="T1247" s="49" t="str">
        <f>_xlfn.XLOOKUP(Tabla20[[#This Row],[cedula]],TMODELO[Numero Documento],TMODELO[Lugar Funciones Codigo])</f>
        <v>01.83.00.10.00.02</v>
      </c>
    </row>
    <row r="1248" spans="1:20" hidden="1">
      <c r="A1248" s="57" t="s">
        <v>3112</v>
      </c>
      <c r="B1248" s="57" t="s">
        <v>3147</v>
      </c>
      <c r="C1248" s="57" t="s">
        <v>3155</v>
      </c>
      <c r="D1248" s="57" t="s">
        <v>2796</v>
      </c>
      <c r="E1248" s="57" t="str">
        <f>_xlfn.XLOOKUP(Tabla20[[#This Row],[cedula]],TMODELO[Numero Documento],TMODELO[Empleado])</f>
        <v>ABEL EFRAIM CANELA ESCAÑO</v>
      </c>
      <c r="F1248" s="57" t="s">
        <v>3338</v>
      </c>
      <c r="G1248" s="57" t="str">
        <f>_xlfn.XLOOKUP(Tabla20[[#This Row],[cedula]],TMODELO[Numero Documento],TMODELO[Lugar Funciones])</f>
        <v>DEPARTAMENTO DE DESARROLLO INSTITUCIONAL</v>
      </c>
      <c r="H1248" s="57" t="str">
        <f>_xlfn.XLOOKUP(Tabla20[[#This Row],[cedula]],TCARRERA[CEDULA],TCARRERA[CATEGORIA DEL SERVIDOR],"")</f>
        <v/>
      </c>
      <c r="I1248" s="65" t="e">
        <f>_xlfn.XLOOKUP(Tabla20[[#This Row],[NOMBRE Y APELLIDO]],#REF!,#REF!,_xlfn.XLOOKUP(Tabla20[[#This Row],[CARGO]],Tabla10[CARGO],Tabla10[CATEGORIA],""))</f>
        <v>#REF!</v>
      </c>
      <c r="J1248" s="41" t="e">
        <f>IF(Tabla20[[#This Row],[CARRERA]]&lt;&gt;"",Tabla20[[#This Row],[CARRERA]],IF(Tabla20[[#This Row],[Columna1]]&lt;&gt;"",Tabla20[[#This Row],[Columna1]],""))</f>
        <v>#REF!</v>
      </c>
      <c r="K1248" s="55">
        <f>IF(Tabla20[[#This Row],[TIPO]]="Temporales",_xlfn.XLOOKUP(Tabla20[[#This Row],[NOMBRE Y APELLIDO]],TBLFECHAS[NOMBRE Y APELLIDO],TBLFECHAS[DESDE]),"")</f>
        <v>44774</v>
      </c>
      <c r="L1248" s="55">
        <f>IF(Tabla20[[#This Row],[TIPO]]="Temporales",_xlfn.XLOOKUP(Tabla20[[#This Row],[NOMBRE Y APELLIDO]],TBLFECHAS[NOMBRE Y APELLIDO],TBLFECHAS[HASTA]),"")</f>
        <v>44958</v>
      </c>
      <c r="M1248" s="58">
        <v>60000</v>
      </c>
      <c r="N1248" s="61">
        <v>0</v>
      </c>
      <c r="O1248" s="60">
        <v>1824</v>
      </c>
      <c r="P1248" s="60">
        <v>1722</v>
      </c>
      <c r="Q1248" s="60">
        <f>Tabla20[[#This Row],[sbruto]]-SUM(Tabla20[[#This Row],[ISR]:[AFP]])-Tabla20[[#This Row],[sneto]]</f>
        <v>25</v>
      </c>
      <c r="R1248" s="60">
        <v>56429</v>
      </c>
      <c r="S1248" s="45" t="str">
        <f>_xlfn.XLOOKUP(Tabla20[[#This Row],[cedula]],TMODELO[Numero Documento],TMODELO[gen])</f>
        <v>M</v>
      </c>
      <c r="T1248" s="49" t="str">
        <f>_xlfn.XLOOKUP(Tabla20[[#This Row],[cedula]],TMODELO[Numero Documento],TMODELO[Lugar Funciones Codigo])</f>
        <v>01.83.00.10.00.02</v>
      </c>
    </row>
    <row r="1249" spans="1:20" hidden="1">
      <c r="A1249" s="57" t="s">
        <v>3112</v>
      </c>
      <c r="B1249" s="57" t="s">
        <v>3147</v>
      </c>
      <c r="C1249" s="57" t="s">
        <v>3155</v>
      </c>
      <c r="D1249" s="57" t="s">
        <v>1382</v>
      </c>
      <c r="E1249" s="57" t="str">
        <f>_xlfn.XLOOKUP(Tabla20[[#This Row],[cedula]],TMODELO[Numero Documento],TMODELO[Empleado])</f>
        <v>NATHALY ROSA DOMINGUEZ</v>
      </c>
      <c r="F1249" s="57" t="s">
        <v>10</v>
      </c>
      <c r="G1249" s="57" t="str">
        <f>_xlfn.XLOOKUP(Tabla20[[#This Row],[cedula]],TMODELO[Numero Documento],TMODELO[Lugar Funciones])</f>
        <v>DEPARTAMENTO DE COOPERACION INTERNACIONAL</v>
      </c>
      <c r="H1249" s="57" t="str">
        <f>_xlfn.XLOOKUP(Tabla20[[#This Row],[cedula]],TCARRERA[CEDULA],TCARRERA[CATEGORIA DEL SERVIDOR],"")</f>
        <v>CARRERA ADMINISTRATIVA</v>
      </c>
      <c r="I1249" s="65" t="e">
        <f>_xlfn.XLOOKUP(Tabla20[[#This Row],[NOMBRE Y APELLIDO]],#REF!,#REF!,_xlfn.XLOOKUP(Tabla20[[#This Row],[CARGO]],Tabla10[CARGO],Tabla10[CATEGORIA],""))</f>
        <v>#REF!</v>
      </c>
      <c r="J1249" s="41" t="str">
        <f>IF(Tabla20[[#This Row],[CARRERA]]&lt;&gt;"",Tabla20[[#This Row],[CARRERA]],IF(Tabla20[[#This Row],[Columna1]]&lt;&gt;"",Tabla20[[#This Row],[Columna1]],""))</f>
        <v>CARRERA ADMINISTRATIVA</v>
      </c>
      <c r="K1249" s="55">
        <f>IF(Tabla20[[#This Row],[TIPO]]="Temporales",_xlfn.XLOOKUP(Tabla20[[#This Row],[NOMBRE Y APELLIDO]],TBLFECHAS[NOMBRE Y APELLIDO],TBLFECHAS[DESDE]),"")</f>
        <v>44774</v>
      </c>
      <c r="L1249" s="55">
        <f>IF(Tabla20[[#This Row],[TIPO]]="Temporales",_xlfn.XLOOKUP(Tabla20[[#This Row],[NOMBRE Y APELLIDO]],TBLFECHAS[NOMBRE Y APELLIDO],TBLFECHAS[HASTA]),"")</f>
        <v>44958</v>
      </c>
      <c r="M1249" s="58">
        <v>25000</v>
      </c>
      <c r="N1249" s="61">
        <v>0</v>
      </c>
      <c r="O1249" s="60">
        <v>760</v>
      </c>
      <c r="P1249" s="60">
        <v>717.5</v>
      </c>
      <c r="Q1249" s="60">
        <f>Tabla20[[#This Row],[sbruto]]-SUM(Tabla20[[#This Row],[ISR]:[AFP]])-Tabla20[[#This Row],[sneto]]</f>
        <v>25</v>
      </c>
      <c r="R1249" s="60">
        <v>23497.5</v>
      </c>
      <c r="S1249" s="45" t="str">
        <f>_xlfn.XLOOKUP(Tabla20[[#This Row],[cedula]],TMODELO[Numero Documento],TMODELO[gen])</f>
        <v>F</v>
      </c>
      <c r="T1249" s="49" t="str">
        <f>_xlfn.XLOOKUP(Tabla20[[#This Row],[cedula]],TMODELO[Numero Documento],TMODELO[Lugar Funciones Codigo])</f>
        <v>01.83.00.10.00.03</v>
      </c>
    </row>
    <row r="1250" spans="1:20" hidden="1">
      <c r="A1250" s="57" t="s">
        <v>3112</v>
      </c>
      <c r="B1250" s="57" t="s">
        <v>3147</v>
      </c>
      <c r="C1250" s="57" t="s">
        <v>3155</v>
      </c>
      <c r="D1250" s="57" t="s">
        <v>2851</v>
      </c>
      <c r="E1250" s="57" t="str">
        <f>_xlfn.XLOOKUP(Tabla20[[#This Row],[cedula]],TMODELO[Numero Documento],TMODELO[Empleado])</f>
        <v>INDHIARA ADRIANNA HERRERA DEL ROSARIO</v>
      </c>
      <c r="F1250" s="57" t="s">
        <v>102</v>
      </c>
      <c r="G1250" s="57" t="str">
        <f>_xlfn.XLOOKUP(Tabla20[[#This Row],[cedula]],TMODELO[Numero Documento],TMODELO[Lugar Funciones])</f>
        <v>DIRECCION DE RELACIONES INTERNACIONALES</v>
      </c>
      <c r="H1250" s="57" t="str">
        <f>_xlfn.XLOOKUP(Tabla20[[#This Row],[cedula]],TCARRERA[CEDULA],TCARRERA[CATEGORIA DEL SERVIDOR],"")</f>
        <v/>
      </c>
      <c r="I1250" s="65" t="e">
        <f>_xlfn.XLOOKUP(Tabla20[[#This Row],[NOMBRE Y APELLIDO]],#REF!,#REF!,_xlfn.XLOOKUP(Tabla20[[#This Row],[CARGO]],Tabla10[CARGO],Tabla10[CATEGORIA],""))</f>
        <v>#REF!</v>
      </c>
      <c r="J1250" s="41" t="e">
        <f>IF(Tabla20[[#This Row],[CARRERA]]&lt;&gt;"",Tabla20[[#This Row],[CARRERA]],IF(Tabla20[[#This Row],[Columna1]]&lt;&gt;"",Tabla20[[#This Row],[Columna1]],""))</f>
        <v>#REF!</v>
      </c>
      <c r="K1250" s="55">
        <f>IF(Tabla20[[#This Row],[TIPO]]="Temporales",_xlfn.XLOOKUP(Tabla20[[#This Row],[NOMBRE Y APELLIDO]],TBLFECHAS[NOMBRE Y APELLIDO],TBLFECHAS[DESDE]),"")</f>
        <v>44713</v>
      </c>
      <c r="L1250" s="55">
        <f>IF(Tabla20[[#This Row],[TIPO]]="Temporales",_xlfn.XLOOKUP(Tabla20[[#This Row],[NOMBRE Y APELLIDO]],TBLFECHAS[NOMBRE Y APELLIDO],TBLFECHAS[HASTA]),"")</f>
        <v>44896</v>
      </c>
      <c r="M1250" s="58">
        <v>90000</v>
      </c>
      <c r="N1250" s="63">
        <v>0</v>
      </c>
      <c r="O1250" s="60">
        <v>2736</v>
      </c>
      <c r="P1250" s="60">
        <v>2583</v>
      </c>
      <c r="Q1250" s="60">
        <f>Tabla20[[#This Row],[sbruto]]-SUM(Tabla20[[#This Row],[ISR]:[AFP]])-Tabla20[[#This Row],[sneto]]</f>
        <v>25</v>
      </c>
      <c r="R1250" s="60">
        <v>84656</v>
      </c>
      <c r="S1250" s="45" t="str">
        <f>_xlfn.XLOOKUP(Tabla20[[#This Row],[cedula]],TMODELO[Numero Documento],TMODELO[gen])</f>
        <v>F</v>
      </c>
      <c r="T1250" s="49" t="str">
        <f>_xlfn.XLOOKUP(Tabla20[[#This Row],[cedula]],TMODELO[Numero Documento],TMODELO[Lugar Funciones Codigo])</f>
        <v>01.83.00.13</v>
      </c>
    </row>
    <row r="1251" spans="1:20" hidden="1">
      <c r="A1251" s="57" t="s">
        <v>3112</v>
      </c>
      <c r="B1251" s="57" t="s">
        <v>3147</v>
      </c>
      <c r="C1251" s="57" t="s">
        <v>3155</v>
      </c>
      <c r="D1251" s="57" t="s">
        <v>2847</v>
      </c>
      <c r="E1251" s="57" t="str">
        <f>_xlfn.XLOOKUP(Tabla20[[#This Row],[cedula]],TMODELO[Numero Documento],TMODELO[Empleado])</f>
        <v>GIANELLA NATALIA PEREIRA LLUBERAS</v>
      </c>
      <c r="F1251" s="57" t="s">
        <v>60</v>
      </c>
      <c r="G1251" s="57" t="str">
        <f>_xlfn.XLOOKUP(Tabla20[[#This Row],[cedula]],TMODELO[Numero Documento],TMODELO[Lugar Funciones])</f>
        <v>DIRECCION DE RECURSOS HUMANOS</v>
      </c>
      <c r="H1251" s="57" t="str">
        <f>_xlfn.XLOOKUP(Tabla20[[#This Row],[cedula]],TCARRERA[CEDULA],TCARRERA[CATEGORIA DEL SERVIDOR],"")</f>
        <v/>
      </c>
      <c r="I1251" s="65" t="e">
        <f>_xlfn.XLOOKUP(Tabla20[[#This Row],[NOMBRE Y APELLIDO]],#REF!,#REF!,_xlfn.XLOOKUP(Tabla20[[#This Row],[CARGO]],Tabla10[CARGO],Tabla10[CATEGORIA],""))</f>
        <v>#REF!</v>
      </c>
      <c r="J1251" s="41" t="e">
        <f>IF(Tabla20[[#This Row],[CARRERA]]&lt;&gt;"",Tabla20[[#This Row],[CARRERA]],IF(Tabla20[[#This Row],[Columna1]]&lt;&gt;"",Tabla20[[#This Row],[Columna1]],""))</f>
        <v>#REF!</v>
      </c>
      <c r="K1251" s="55">
        <f>IF(Tabla20[[#This Row],[TIPO]]="Temporales",_xlfn.XLOOKUP(Tabla20[[#This Row],[NOMBRE Y APELLIDO]],TBLFECHAS[NOMBRE Y APELLIDO],TBLFECHAS[DESDE]),"")</f>
        <v>44652</v>
      </c>
      <c r="L1251" s="55">
        <f>IF(Tabla20[[#This Row],[TIPO]]="Temporales",_xlfn.XLOOKUP(Tabla20[[#This Row],[NOMBRE Y APELLIDO]],TBLFECHAS[NOMBRE Y APELLIDO],TBLFECHAS[HASTA]),"")</f>
        <v>44835</v>
      </c>
      <c r="M1251" s="58">
        <v>180000</v>
      </c>
      <c r="N1251" s="63">
        <v>0</v>
      </c>
      <c r="O1251" s="60">
        <v>4943.8</v>
      </c>
      <c r="P1251" s="60">
        <v>5166</v>
      </c>
      <c r="Q1251" s="60">
        <f>Tabla20[[#This Row],[sbruto]]-SUM(Tabla20[[#This Row],[ISR]:[AFP]])-Tabla20[[#This Row],[sneto]]</f>
        <v>5025</v>
      </c>
      <c r="R1251" s="60">
        <v>164865.20000000001</v>
      </c>
      <c r="S1251" s="45" t="str">
        <f>_xlfn.XLOOKUP(Tabla20[[#This Row],[cedula]],TMODELO[Numero Documento],TMODELO[gen])</f>
        <v>F</v>
      </c>
      <c r="T1251" s="49" t="str">
        <f>_xlfn.XLOOKUP(Tabla20[[#This Row],[cedula]],TMODELO[Numero Documento],TMODELO[Lugar Funciones Codigo])</f>
        <v>01.83.00.14</v>
      </c>
    </row>
    <row r="1252" spans="1:20" hidden="1">
      <c r="A1252" s="57" t="s">
        <v>3112</v>
      </c>
      <c r="B1252" s="57" t="s">
        <v>3147</v>
      </c>
      <c r="C1252" s="57" t="s">
        <v>3155</v>
      </c>
      <c r="D1252" s="57" t="s">
        <v>2903</v>
      </c>
      <c r="E1252" s="57" t="str">
        <f>_xlfn.XLOOKUP(Tabla20[[#This Row],[cedula]],TMODELO[Numero Documento],TMODELO[Empleado])</f>
        <v>NARALY ALTAGRACIA MEJIA</v>
      </c>
      <c r="F1252" s="57" t="s">
        <v>102</v>
      </c>
      <c r="G1252" s="57" t="str">
        <f>_xlfn.XLOOKUP(Tabla20[[#This Row],[cedula]],TMODELO[Numero Documento],TMODELO[Lugar Funciones])</f>
        <v>DIRECCION DE RECURSOS HUMANOS</v>
      </c>
      <c r="H1252" s="57" t="str">
        <f>_xlfn.XLOOKUP(Tabla20[[#This Row],[cedula]],TCARRERA[CEDULA],TCARRERA[CATEGORIA DEL SERVIDOR],"")</f>
        <v/>
      </c>
      <c r="I1252" s="65" t="e">
        <f>_xlfn.XLOOKUP(Tabla20[[#This Row],[NOMBRE Y APELLIDO]],#REF!,#REF!,_xlfn.XLOOKUP(Tabla20[[#This Row],[CARGO]],Tabla10[CARGO],Tabla10[CATEGORIA],""))</f>
        <v>#REF!</v>
      </c>
      <c r="J1252" s="41" t="e">
        <f>IF(Tabla20[[#This Row],[CARRERA]]&lt;&gt;"",Tabla20[[#This Row],[CARRERA]],IF(Tabla20[[#This Row],[Columna1]]&lt;&gt;"",Tabla20[[#This Row],[Columna1]],""))</f>
        <v>#REF!</v>
      </c>
      <c r="K1252" s="55">
        <f>IF(Tabla20[[#This Row],[TIPO]]="Temporales",_xlfn.XLOOKUP(Tabla20[[#This Row],[NOMBRE Y APELLIDO]],TBLFECHAS[NOMBRE Y APELLIDO],TBLFECHAS[DESDE]),"")</f>
        <v>44652</v>
      </c>
      <c r="L1252" s="55">
        <f>IF(Tabla20[[#This Row],[TIPO]]="Temporales",_xlfn.XLOOKUP(Tabla20[[#This Row],[NOMBRE Y APELLIDO]],TBLFECHAS[NOMBRE Y APELLIDO],TBLFECHAS[HASTA]),"")</f>
        <v>44835</v>
      </c>
      <c r="M1252" s="58">
        <v>70000</v>
      </c>
      <c r="N1252" s="63">
        <v>0</v>
      </c>
      <c r="O1252" s="60">
        <v>2128</v>
      </c>
      <c r="P1252" s="60">
        <v>2009</v>
      </c>
      <c r="Q1252" s="60">
        <f>Tabla20[[#This Row],[sbruto]]-SUM(Tabla20[[#This Row],[ISR]:[AFP]])-Tabla20[[#This Row],[sneto]]</f>
        <v>25</v>
      </c>
      <c r="R1252" s="60">
        <v>65838</v>
      </c>
      <c r="S1252" s="45" t="str">
        <f>_xlfn.XLOOKUP(Tabla20[[#This Row],[cedula]],TMODELO[Numero Documento],TMODELO[gen])</f>
        <v>F</v>
      </c>
      <c r="T1252" s="49" t="str">
        <f>_xlfn.XLOOKUP(Tabla20[[#This Row],[cedula]],TMODELO[Numero Documento],TMODELO[Lugar Funciones Codigo])</f>
        <v>01.83.00.14</v>
      </c>
    </row>
    <row r="1253" spans="1:20" hidden="1">
      <c r="A1253" s="57" t="s">
        <v>3112</v>
      </c>
      <c r="B1253" s="57" t="s">
        <v>3147</v>
      </c>
      <c r="C1253" s="57" t="s">
        <v>3155</v>
      </c>
      <c r="D1253" s="57" t="s">
        <v>2876</v>
      </c>
      <c r="E1253" s="57" t="str">
        <f>_xlfn.XLOOKUP(Tabla20[[#This Row],[cedula]],TMODELO[Numero Documento],TMODELO[Empleado])</f>
        <v>KENDRA LINETTE GERONIMO RAMIREZ</v>
      </c>
      <c r="F1253" s="57" t="s">
        <v>102</v>
      </c>
      <c r="G1253" s="57" t="str">
        <f>_xlfn.XLOOKUP(Tabla20[[#This Row],[cedula]],TMODELO[Numero Documento],TMODELO[Lugar Funciones])</f>
        <v>DIRECCION DE RECURSOS HUMANOS</v>
      </c>
      <c r="H1253" s="57" t="str">
        <f>_xlfn.XLOOKUP(Tabla20[[#This Row],[cedula]],TCARRERA[CEDULA],TCARRERA[CATEGORIA DEL SERVIDOR],"")</f>
        <v/>
      </c>
      <c r="I1253" s="65" t="e">
        <f>_xlfn.XLOOKUP(Tabla20[[#This Row],[NOMBRE Y APELLIDO]],#REF!,#REF!,_xlfn.XLOOKUP(Tabla20[[#This Row],[CARGO]],Tabla10[CARGO],Tabla10[CATEGORIA],""))</f>
        <v>#REF!</v>
      </c>
      <c r="J1253" s="41" t="e">
        <f>IF(Tabla20[[#This Row],[CARRERA]]&lt;&gt;"",Tabla20[[#This Row],[CARRERA]],IF(Tabla20[[#This Row],[Columna1]]&lt;&gt;"",Tabla20[[#This Row],[Columna1]],""))</f>
        <v>#REF!</v>
      </c>
      <c r="K1253" s="55">
        <f>IF(Tabla20[[#This Row],[TIPO]]="Temporales",_xlfn.XLOOKUP(Tabla20[[#This Row],[NOMBRE Y APELLIDO]],TBLFECHAS[NOMBRE Y APELLIDO],TBLFECHAS[DESDE]),"")</f>
        <v>44743</v>
      </c>
      <c r="L1253" s="55">
        <f>IF(Tabla20[[#This Row],[TIPO]]="Temporales",_xlfn.XLOOKUP(Tabla20[[#This Row],[NOMBRE Y APELLIDO]],TBLFECHAS[NOMBRE Y APELLIDO],TBLFECHAS[HASTA]),"")</f>
        <v>44927</v>
      </c>
      <c r="M1253" s="58">
        <v>70000</v>
      </c>
      <c r="N1253" s="63">
        <v>0</v>
      </c>
      <c r="O1253" s="60">
        <v>2128</v>
      </c>
      <c r="P1253" s="60">
        <v>2009</v>
      </c>
      <c r="Q1253" s="60">
        <f>Tabla20[[#This Row],[sbruto]]-SUM(Tabla20[[#This Row],[ISR]:[AFP]])-Tabla20[[#This Row],[sneto]]</f>
        <v>25</v>
      </c>
      <c r="R1253" s="60">
        <v>65838</v>
      </c>
      <c r="S1253" s="45" t="str">
        <f>_xlfn.XLOOKUP(Tabla20[[#This Row],[cedula]],TMODELO[Numero Documento],TMODELO[gen])</f>
        <v>F</v>
      </c>
      <c r="T1253" s="49" t="str">
        <f>_xlfn.XLOOKUP(Tabla20[[#This Row],[cedula]],TMODELO[Numero Documento],TMODELO[Lugar Funciones Codigo])</f>
        <v>01.83.00.14</v>
      </c>
    </row>
    <row r="1254" spans="1:20" hidden="1">
      <c r="A1254" s="57" t="s">
        <v>3112</v>
      </c>
      <c r="B1254" s="57" t="s">
        <v>3147</v>
      </c>
      <c r="C1254" s="57" t="s">
        <v>3155</v>
      </c>
      <c r="D1254" s="57" t="s">
        <v>2907</v>
      </c>
      <c r="E1254" s="57" t="str">
        <f>_xlfn.XLOOKUP(Tabla20[[#This Row],[cedula]],TMODELO[Numero Documento],TMODELO[Empleado])</f>
        <v>PAMELLA ODILE DE LOS SANTOS GALAN</v>
      </c>
      <c r="F1254" s="57" t="s">
        <v>1635</v>
      </c>
      <c r="G1254" s="57" t="str">
        <f>_xlfn.XLOOKUP(Tabla20[[#This Row],[cedula]],TMODELO[Numero Documento],TMODELO[Lugar Funciones])</f>
        <v>DIRECCION DE RECURSOS HUMANOS</v>
      </c>
      <c r="H1254" s="57" t="str">
        <f>_xlfn.XLOOKUP(Tabla20[[#This Row],[cedula]],TCARRERA[CEDULA],TCARRERA[CATEGORIA DEL SERVIDOR],"")</f>
        <v/>
      </c>
      <c r="I1254" s="65" t="e">
        <f>_xlfn.XLOOKUP(Tabla20[[#This Row],[NOMBRE Y APELLIDO]],#REF!,#REF!,_xlfn.XLOOKUP(Tabla20[[#This Row],[CARGO]],Tabla10[CARGO],Tabla10[CATEGORIA],""))</f>
        <v>#REF!</v>
      </c>
      <c r="J1254" s="41" t="e">
        <f>IF(Tabla20[[#This Row],[CARRERA]]&lt;&gt;"",Tabla20[[#This Row],[CARRERA]],IF(Tabla20[[#This Row],[Columna1]]&lt;&gt;"",Tabla20[[#This Row],[Columna1]],""))</f>
        <v>#REF!</v>
      </c>
      <c r="K1254" s="55">
        <f>IF(Tabla20[[#This Row],[TIPO]]="Temporales",_xlfn.XLOOKUP(Tabla20[[#This Row],[NOMBRE Y APELLIDO]],TBLFECHAS[NOMBRE Y APELLIDO],TBLFECHAS[DESDE]),"")</f>
        <v>44682</v>
      </c>
      <c r="L1254" s="55">
        <f>IF(Tabla20[[#This Row],[TIPO]]="Temporales",_xlfn.XLOOKUP(Tabla20[[#This Row],[NOMBRE Y APELLIDO]],TBLFECHAS[NOMBRE Y APELLIDO],TBLFECHAS[HASTA]),"")</f>
        <v>44866</v>
      </c>
      <c r="M1254" s="58">
        <v>50000</v>
      </c>
      <c r="N1254" s="63">
        <v>0</v>
      </c>
      <c r="O1254" s="60">
        <v>1520</v>
      </c>
      <c r="P1254" s="60">
        <v>1435</v>
      </c>
      <c r="Q1254" s="60">
        <f>Tabla20[[#This Row],[sbruto]]-SUM(Tabla20[[#This Row],[ISR]:[AFP]])-Tabla20[[#This Row],[sneto]]</f>
        <v>11571</v>
      </c>
      <c r="R1254" s="60">
        <v>35474</v>
      </c>
      <c r="S1254" s="45" t="str">
        <f>_xlfn.XLOOKUP(Tabla20[[#This Row],[cedula]],TMODELO[Numero Documento],TMODELO[gen])</f>
        <v>F</v>
      </c>
      <c r="T1254" s="49" t="str">
        <f>_xlfn.XLOOKUP(Tabla20[[#This Row],[cedula]],TMODELO[Numero Documento],TMODELO[Lugar Funciones Codigo])</f>
        <v>01.83.00.14</v>
      </c>
    </row>
    <row r="1255" spans="1:20" hidden="1">
      <c r="A1255" s="57" t="s">
        <v>3112</v>
      </c>
      <c r="B1255" s="57" t="s">
        <v>3147</v>
      </c>
      <c r="C1255" s="57" t="s">
        <v>3155</v>
      </c>
      <c r="D1255" s="57" t="s">
        <v>2824</v>
      </c>
      <c r="E1255" s="57" t="str">
        <f>_xlfn.XLOOKUP(Tabla20[[#This Row],[cedula]],TMODELO[Numero Documento],TMODELO[Empleado])</f>
        <v>CINTHYA KRISMER BAUTISTA SANTANA</v>
      </c>
      <c r="F1255" s="57" t="s">
        <v>1635</v>
      </c>
      <c r="G1255" s="57" t="str">
        <f>_xlfn.XLOOKUP(Tabla20[[#This Row],[cedula]],TMODELO[Numero Documento],TMODELO[Lugar Funciones])</f>
        <v>DIRECCION DE RECURSOS HUMANOS</v>
      </c>
      <c r="H1255" s="57" t="str">
        <f>_xlfn.XLOOKUP(Tabla20[[#This Row],[cedula]],TCARRERA[CEDULA],TCARRERA[CATEGORIA DEL SERVIDOR],"")</f>
        <v/>
      </c>
      <c r="I1255" s="65" t="e">
        <f>_xlfn.XLOOKUP(Tabla20[[#This Row],[NOMBRE Y APELLIDO]],#REF!,#REF!,_xlfn.XLOOKUP(Tabla20[[#This Row],[CARGO]],Tabla10[CARGO],Tabla10[CATEGORIA],""))</f>
        <v>#REF!</v>
      </c>
      <c r="J1255" s="41" t="e">
        <f>IF(Tabla20[[#This Row],[CARRERA]]&lt;&gt;"",Tabla20[[#This Row],[CARRERA]],IF(Tabla20[[#This Row],[Columna1]]&lt;&gt;"",Tabla20[[#This Row],[Columna1]],""))</f>
        <v>#REF!</v>
      </c>
      <c r="K1255" s="55">
        <f>IF(Tabla20[[#This Row],[TIPO]]="Temporales",_xlfn.XLOOKUP(Tabla20[[#This Row],[NOMBRE Y APELLIDO]],TBLFECHAS[NOMBRE Y APELLIDO],TBLFECHAS[DESDE]),"")</f>
        <v>44713</v>
      </c>
      <c r="L1255" s="55">
        <f>IF(Tabla20[[#This Row],[TIPO]]="Temporales",_xlfn.XLOOKUP(Tabla20[[#This Row],[NOMBRE Y APELLIDO]],TBLFECHAS[NOMBRE Y APELLIDO],TBLFECHAS[HASTA]),"")</f>
        <v>44896</v>
      </c>
      <c r="M1255" s="58">
        <v>45000</v>
      </c>
      <c r="N1255" s="63">
        <v>0</v>
      </c>
      <c r="O1255" s="60">
        <v>1368</v>
      </c>
      <c r="P1255" s="60">
        <v>1291.5</v>
      </c>
      <c r="Q1255" s="60">
        <f>Tabla20[[#This Row],[sbruto]]-SUM(Tabla20[[#This Row],[ISR]:[AFP]])-Tabla20[[#This Row],[sneto]]</f>
        <v>25</v>
      </c>
      <c r="R1255" s="60">
        <v>42315.5</v>
      </c>
      <c r="S1255" s="45" t="str">
        <f>_xlfn.XLOOKUP(Tabla20[[#This Row],[cedula]],TMODELO[Numero Documento],TMODELO[gen])</f>
        <v>F</v>
      </c>
      <c r="T1255" s="49" t="str">
        <f>_xlfn.XLOOKUP(Tabla20[[#This Row],[cedula]],TMODELO[Numero Documento],TMODELO[Lugar Funciones Codigo])</f>
        <v>01.83.00.14</v>
      </c>
    </row>
    <row r="1256" spans="1:20" hidden="1">
      <c r="A1256" s="57" t="s">
        <v>3112</v>
      </c>
      <c r="B1256" s="57" t="s">
        <v>3147</v>
      </c>
      <c r="C1256" s="57" t="s">
        <v>3155</v>
      </c>
      <c r="D1256" s="57" t="s">
        <v>2911</v>
      </c>
      <c r="E1256" s="57" t="str">
        <f>_xlfn.XLOOKUP(Tabla20[[#This Row],[cedula]],TMODELO[Numero Documento],TMODELO[Empleado])</f>
        <v>PRISCI DELICIA PUJOLS MEJIA</v>
      </c>
      <c r="F1256" s="57" t="s">
        <v>1635</v>
      </c>
      <c r="G1256" s="57" t="str">
        <f>_xlfn.XLOOKUP(Tabla20[[#This Row],[cedula]],TMODELO[Numero Documento],TMODELO[Lugar Funciones])</f>
        <v>DIRECCION DE RECURSOS HUMANOS</v>
      </c>
      <c r="H1256" s="57" t="str">
        <f>_xlfn.XLOOKUP(Tabla20[[#This Row],[cedula]],TCARRERA[CEDULA],TCARRERA[CATEGORIA DEL SERVIDOR],"")</f>
        <v/>
      </c>
      <c r="I1256" s="65" t="e">
        <f>_xlfn.XLOOKUP(Tabla20[[#This Row],[NOMBRE Y APELLIDO]],#REF!,#REF!,_xlfn.XLOOKUP(Tabla20[[#This Row],[CARGO]],Tabla10[CARGO],Tabla10[CATEGORIA],""))</f>
        <v>#REF!</v>
      </c>
      <c r="J1256" s="41" t="e">
        <f>IF(Tabla20[[#This Row],[CARRERA]]&lt;&gt;"",Tabla20[[#This Row],[CARRERA]],IF(Tabla20[[#This Row],[Columna1]]&lt;&gt;"",Tabla20[[#This Row],[Columna1]],""))</f>
        <v>#REF!</v>
      </c>
      <c r="K1256" s="55">
        <f>IF(Tabla20[[#This Row],[TIPO]]="Temporales",_xlfn.XLOOKUP(Tabla20[[#This Row],[NOMBRE Y APELLIDO]],TBLFECHAS[NOMBRE Y APELLIDO],TBLFECHAS[DESDE]),"")</f>
        <v>44713</v>
      </c>
      <c r="L1256" s="55">
        <f>IF(Tabla20[[#This Row],[TIPO]]="Temporales",_xlfn.XLOOKUP(Tabla20[[#This Row],[NOMBRE Y APELLIDO]],TBLFECHAS[NOMBRE Y APELLIDO],TBLFECHAS[HASTA]),"")</f>
        <v>44896</v>
      </c>
      <c r="M1256" s="58">
        <v>45000</v>
      </c>
      <c r="N1256" s="63">
        <v>0</v>
      </c>
      <c r="O1256" s="60">
        <v>1368</v>
      </c>
      <c r="P1256" s="60">
        <v>1291.5</v>
      </c>
      <c r="Q1256" s="60">
        <f>Tabla20[[#This Row],[sbruto]]-SUM(Tabla20[[#This Row],[ISR]:[AFP]])-Tabla20[[#This Row],[sneto]]</f>
        <v>2725.239999999998</v>
      </c>
      <c r="R1256" s="60">
        <v>39615.26</v>
      </c>
      <c r="S1256" s="45" t="str">
        <f>_xlfn.XLOOKUP(Tabla20[[#This Row],[cedula]],TMODELO[Numero Documento],TMODELO[gen])</f>
        <v>F</v>
      </c>
      <c r="T1256" s="49" t="str">
        <f>_xlfn.XLOOKUP(Tabla20[[#This Row],[cedula]],TMODELO[Numero Documento],TMODELO[Lugar Funciones Codigo])</f>
        <v>01.83.00.14</v>
      </c>
    </row>
    <row r="1257" spans="1:20" hidden="1">
      <c r="A1257" s="57" t="s">
        <v>3112</v>
      </c>
      <c r="B1257" s="57" t="s">
        <v>3147</v>
      </c>
      <c r="C1257" s="57" t="s">
        <v>3155</v>
      </c>
      <c r="D1257" s="57" t="s">
        <v>3182</v>
      </c>
      <c r="E1257" s="57" t="str">
        <f>_xlfn.XLOOKUP(Tabla20[[#This Row],[cedula]],TMODELO[Numero Documento],TMODELO[Empleado])</f>
        <v>WILLIAM SUBERVI FRANCO</v>
      </c>
      <c r="F1257" s="57" t="s">
        <v>3183</v>
      </c>
      <c r="G1257" s="57" t="str">
        <f>_xlfn.XLOOKUP(Tabla20[[#This Row],[cedula]],TMODELO[Numero Documento],TMODELO[Lugar Funciones])</f>
        <v>DIRECCION DE RECURSOS HUMANOS</v>
      </c>
      <c r="H1257" s="57" t="str">
        <f>_xlfn.XLOOKUP(Tabla20[[#This Row],[cedula]],TCARRERA[CEDULA],TCARRERA[CATEGORIA DEL SERVIDOR],"")</f>
        <v/>
      </c>
      <c r="I1257" s="65" t="e">
        <f>_xlfn.XLOOKUP(Tabla20[[#This Row],[NOMBRE Y APELLIDO]],#REF!,#REF!,_xlfn.XLOOKUP(Tabla20[[#This Row],[CARGO]],Tabla10[CARGO],Tabla10[CATEGORIA],""))</f>
        <v>#REF!</v>
      </c>
      <c r="J1257" s="41" t="e">
        <f>IF(Tabla20[[#This Row],[CARRERA]]&lt;&gt;"",Tabla20[[#This Row],[CARRERA]],IF(Tabla20[[#This Row],[Columna1]]&lt;&gt;"",Tabla20[[#This Row],[Columna1]],""))</f>
        <v>#REF!</v>
      </c>
      <c r="K1257" s="55">
        <f>IF(Tabla20[[#This Row],[TIPO]]="Temporales",_xlfn.XLOOKUP(Tabla20[[#This Row],[NOMBRE Y APELLIDO]],TBLFECHAS[NOMBRE Y APELLIDO],TBLFECHAS[DESDE]),"")</f>
        <v>44774</v>
      </c>
      <c r="L1257" s="55">
        <f>IF(Tabla20[[#This Row],[TIPO]]="Temporales",_xlfn.XLOOKUP(Tabla20[[#This Row],[NOMBRE Y APELLIDO]],TBLFECHAS[NOMBRE Y APELLIDO],TBLFECHAS[HASTA]),"")</f>
        <v>44958</v>
      </c>
      <c r="M1257" s="58">
        <v>36000</v>
      </c>
      <c r="N1257" s="63">
        <v>0</v>
      </c>
      <c r="O1257" s="60">
        <v>1094.4000000000001</v>
      </c>
      <c r="P1257" s="60">
        <v>1033.2</v>
      </c>
      <c r="Q1257" s="60">
        <f>Tabla20[[#This Row],[sbruto]]-SUM(Tabla20[[#This Row],[ISR]:[AFP]])-Tabla20[[#This Row],[sneto]]</f>
        <v>25</v>
      </c>
      <c r="R1257" s="60">
        <v>33847.4</v>
      </c>
      <c r="S1257" s="48" t="str">
        <f>_xlfn.XLOOKUP(Tabla20[[#This Row],[cedula]],TMODELO[Numero Documento],TMODELO[gen])</f>
        <v>M</v>
      </c>
      <c r="T1257" s="49" t="str">
        <f>_xlfn.XLOOKUP(Tabla20[[#This Row],[cedula]],TMODELO[Numero Documento],TMODELO[Lugar Funciones Codigo])</f>
        <v>01.83.00.14</v>
      </c>
    </row>
    <row r="1258" spans="1:20" hidden="1">
      <c r="A1258" s="57" t="s">
        <v>3112</v>
      </c>
      <c r="B1258" s="57" t="s">
        <v>3147</v>
      </c>
      <c r="C1258" s="57" t="s">
        <v>3155</v>
      </c>
      <c r="D1258" s="57" t="s">
        <v>2900</v>
      </c>
      <c r="E1258" s="57" t="str">
        <f>_xlfn.XLOOKUP(Tabla20[[#This Row],[cedula]],TMODELO[Numero Documento],TMODELO[Empleado])</f>
        <v>MIREYA MIGUELINA SUBERO DOMENECH</v>
      </c>
      <c r="F1258" s="57" t="s">
        <v>132</v>
      </c>
      <c r="G1258" s="57" t="str">
        <f>_xlfn.XLOOKUP(Tabla20[[#This Row],[cedula]],TMODELO[Numero Documento],TMODELO[Lugar Funciones])</f>
        <v>DEPARTAMENTO DE RECLUTAMIENTO SELCCION Y CAPACITACION</v>
      </c>
      <c r="H1258" s="57" t="str">
        <f>_xlfn.XLOOKUP(Tabla20[[#This Row],[cedula]],TCARRERA[CEDULA],TCARRERA[CATEGORIA DEL SERVIDOR],"")</f>
        <v/>
      </c>
      <c r="I1258" s="65" t="e">
        <f>_xlfn.XLOOKUP(Tabla20[[#This Row],[NOMBRE Y APELLIDO]],#REF!,#REF!,_xlfn.XLOOKUP(Tabla20[[#This Row],[CARGO]],Tabla10[CARGO],Tabla10[CATEGORIA],""))</f>
        <v>#REF!</v>
      </c>
      <c r="J1258" s="41" t="e">
        <f>IF(Tabla20[[#This Row],[CARRERA]]&lt;&gt;"",Tabla20[[#This Row],[CARRERA]],IF(Tabla20[[#This Row],[Columna1]]&lt;&gt;"",Tabla20[[#This Row],[Columna1]],""))</f>
        <v>#REF!</v>
      </c>
      <c r="K1258" s="55">
        <f>IF(Tabla20[[#This Row],[TIPO]]="Temporales",_xlfn.XLOOKUP(Tabla20[[#This Row],[NOMBRE Y APELLIDO]],TBLFECHAS[NOMBRE Y APELLIDO],TBLFECHAS[DESDE]),"")</f>
        <v>44652</v>
      </c>
      <c r="L1258" s="55">
        <f>IF(Tabla20[[#This Row],[TIPO]]="Temporales",_xlfn.XLOOKUP(Tabla20[[#This Row],[NOMBRE Y APELLIDO]],TBLFECHAS[NOMBRE Y APELLIDO],TBLFECHAS[HASTA]),"")</f>
        <v>44835</v>
      </c>
      <c r="M1258" s="58">
        <v>95000</v>
      </c>
      <c r="N1258" s="63">
        <v>0</v>
      </c>
      <c r="O1258" s="60">
        <v>2888</v>
      </c>
      <c r="P1258" s="60">
        <v>2726.5</v>
      </c>
      <c r="Q1258" s="60">
        <f>Tabla20[[#This Row],[sbruto]]-SUM(Tabla20[[#This Row],[ISR]:[AFP]])-Tabla20[[#This Row],[sneto]]</f>
        <v>1775.1199999999953</v>
      </c>
      <c r="R1258" s="60">
        <v>87610.38</v>
      </c>
      <c r="S1258" s="45" t="str">
        <f>_xlfn.XLOOKUP(Tabla20[[#This Row],[cedula]],TMODELO[Numero Documento],TMODELO[gen])</f>
        <v>F</v>
      </c>
      <c r="T1258" s="49" t="str">
        <f>_xlfn.XLOOKUP(Tabla20[[#This Row],[cedula]],TMODELO[Numero Documento],TMODELO[Lugar Funciones Codigo])</f>
        <v>01.83.00.14.00.03</v>
      </c>
    </row>
    <row r="1259" spans="1:20" hidden="1">
      <c r="A1259" s="57" t="s">
        <v>3112</v>
      </c>
      <c r="B1259" s="57" t="s">
        <v>3147</v>
      </c>
      <c r="C1259" s="57" t="s">
        <v>3155</v>
      </c>
      <c r="D1259" s="57" t="s">
        <v>2834</v>
      </c>
      <c r="E1259" s="57" t="str">
        <f>_xlfn.XLOOKUP(Tabla20[[#This Row],[cedula]],TMODELO[Numero Documento],TMODELO[Empleado])</f>
        <v>DIANA JOSEFINA BISONO REYES</v>
      </c>
      <c r="F1259" s="57" t="s">
        <v>3340</v>
      </c>
      <c r="G1259" s="57" t="str">
        <f>_xlfn.XLOOKUP(Tabla20[[#This Row],[cedula]],TMODELO[Numero Documento],TMODELO[Lugar Funciones])</f>
        <v>DEPARTAMENTO DE COMPRAS Y CONTRATACIONES</v>
      </c>
      <c r="H1259" s="57" t="str">
        <f>_xlfn.XLOOKUP(Tabla20[[#This Row],[cedula]],TCARRERA[CEDULA],TCARRERA[CATEGORIA DEL SERVIDOR],"")</f>
        <v/>
      </c>
      <c r="I1259" s="65" t="e">
        <f>_xlfn.XLOOKUP(Tabla20[[#This Row],[NOMBRE Y APELLIDO]],#REF!,#REF!,_xlfn.XLOOKUP(Tabla20[[#This Row],[CARGO]],Tabla10[CARGO],Tabla10[CATEGORIA],""))</f>
        <v>#REF!</v>
      </c>
      <c r="J1259" s="41" t="e">
        <f>IF(Tabla20[[#This Row],[CARRERA]]&lt;&gt;"",Tabla20[[#This Row],[CARRERA]],IF(Tabla20[[#This Row],[Columna1]]&lt;&gt;"",Tabla20[[#This Row],[Columna1]],""))</f>
        <v>#REF!</v>
      </c>
      <c r="K1259" s="55">
        <f>IF(Tabla20[[#This Row],[TIPO]]="Temporales",_xlfn.XLOOKUP(Tabla20[[#This Row],[NOMBRE Y APELLIDO]],TBLFECHAS[NOMBRE Y APELLIDO],TBLFECHAS[DESDE]),"")</f>
        <v>44805</v>
      </c>
      <c r="L1259" s="55">
        <f>IF(Tabla20[[#This Row],[TIPO]]="Temporales",_xlfn.XLOOKUP(Tabla20[[#This Row],[NOMBRE Y APELLIDO]],TBLFECHAS[NOMBRE Y APELLIDO],TBLFECHAS[HASTA]),"")</f>
        <v>44986</v>
      </c>
      <c r="M1259" s="58">
        <v>65000</v>
      </c>
      <c r="N1259" s="63">
        <v>0</v>
      </c>
      <c r="O1259" s="60">
        <v>1976</v>
      </c>
      <c r="P1259" s="60">
        <v>1865.5</v>
      </c>
      <c r="Q1259" s="60">
        <f>Tabla20[[#This Row],[sbruto]]-SUM(Tabla20[[#This Row],[ISR]:[AFP]])-Tabla20[[#This Row],[sneto]]</f>
        <v>325</v>
      </c>
      <c r="R1259" s="60">
        <v>60833.5</v>
      </c>
      <c r="S1259" s="45" t="str">
        <f>_xlfn.XLOOKUP(Tabla20[[#This Row],[cedula]],TMODELO[Numero Documento],TMODELO[gen])</f>
        <v>F</v>
      </c>
      <c r="T1259" s="49" t="str">
        <f>_xlfn.XLOOKUP(Tabla20[[#This Row],[cedula]],TMODELO[Numero Documento],TMODELO[Lugar Funciones Codigo])</f>
        <v>01.83.00.25.03.02</v>
      </c>
    </row>
    <row r="1260" spans="1:20" hidden="1">
      <c r="A1260" s="57" t="s">
        <v>3112</v>
      </c>
      <c r="B1260" s="57" t="s">
        <v>3147</v>
      </c>
      <c r="C1260" s="57" t="s">
        <v>3155</v>
      </c>
      <c r="D1260" s="57" t="s">
        <v>2858</v>
      </c>
      <c r="E1260" s="57" t="str">
        <f>_xlfn.XLOOKUP(Tabla20[[#This Row],[cedula]],TMODELO[Numero Documento],TMODELO[Empleado])</f>
        <v>JOAN GERMAN MATIAS ALMONTE</v>
      </c>
      <c r="F1260" s="57" t="s">
        <v>102</v>
      </c>
      <c r="G1260" s="57" t="str">
        <f>_xlfn.XLOOKUP(Tabla20[[#This Row],[cedula]],TMODELO[Numero Documento],TMODELO[Lugar Funciones])</f>
        <v>VICEMINITERIO DE DESARROLLO E INVESTIGACION CULTURAL</v>
      </c>
      <c r="H1260" s="57" t="str">
        <f>_xlfn.XLOOKUP(Tabla20[[#This Row],[cedula]],TCARRERA[CEDULA],TCARRERA[CATEGORIA DEL SERVIDOR],"")</f>
        <v/>
      </c>
      <c r="I1260" s="65" t="e">
        <f>_xlfn.XLOOKUP(Tabla20[[#This Row],[NOMBRE Y APELLIDO]],#REF!,#REF!,_xlfn.XLOOKUP(Tabla20[[#This Row],[CARGO]],Tabla10[CARGO],Tabla10[CATEGORIA],""))</f>
        <v>#REF!</v>
      </c>
      <c r="J1260" s="41" t="e">
        <f>IF(Tabla20[[#This Row],[CARRERA]]&lt;&gt;"",Tabla20[[#This Row],[CARRERA]],IF(Tabla20[[#This Row],[Columna1]]&lt;&gt;"",Tabla20[[#This Row],[Columna1]],""))</f>
        <v>#REF!</v>
      </c>
      <c r="K1260" s="55">
        <f>IF(Tabla20[[#This Row],[TIPO]]="Temporales",_xlfn.XLOOKUP(Tabla20[[#This Row],[NOMBRE Y APELLIDO]],TBLFECHAS[NOMBRE Y APELLIDO],TBLFECHAS[DESDE]),"")</f>
        <v>44805</v>
      </c>
      <c r="L1260" s="55">
        <f>IF(Tabla20[[#This Row],[TIPO]]="Temporales",_xlfn.XLOOKUP(Tabla20[[#This Row],[NOMBRE Y APELLIDO]],TBLFECHAS[NOMBRE Y APELLIDO],TBLFECHAS[HASTA]),"")</f>
        <v>44986</v>
      </c>
      <c r="M1260" s="58">
        <v>70000</v>
      </c>
      <c r="N1260" s="63">
        <v>0</v>
      </c>
      <c r="O1260" s="60">
        <v>2128</v>
      </c>
      <c r="P1260" s="60">
        <v>2009</v>
      </c>
      <c r="Q1260" s="60">
        <f>Tabla20[[#This Row],[sbruto]]-SUM(Tabla20[[#This Row],[ISR]:[AFP]])-Tabla20[[#This Row],[sneto]]</f>
        <v>25</v>
      </c>
      <c r="R1260" s="60">
        <v>65838</v>
      </c>
      <c r="S1260" s="45" t="str">
        <f>_xlfn.XLOOKUP(Tabla20[[#This Row],[cedula]],TMODELO[Numero Documento],TMODELO[gen])</f>
        <v>M</v>
      </c>
      <c r="T1260" s="49" t="str">
        <f>_xlfn.XLOOKUP(Tabla20[[#This Row],[cedula]],TMODELO[Numero Documento],TMODELO[Lugar Funciones Codigo])</f>
        <v>01.83.01</v>
      </c>
    </row>
    <row r="1261" spans="1:20" hidden="1">
      <c r="A1261" s="57" t="s">
        <v>3112</v>
      </c>
      <c r="B1261" s="57" t="s">
        <v>3147</v>
      </c>
      <c r="C1261" s="57" t="s">
        <v>3155</v>
      </c>
      <c r="D1261" s="57" t="s">
        <v>2848</v>
      </c>
      <c r="E1261" s="57" t="str">
        <f>_xlfn.XLOOKUP(Tabla20[[#This Row],[cedula]],TMODELO[Numero Documento],TMODELO[Empleado])</f>
        <v>GLENDY ABRIL TRONCOSO JIMENEZ</v>
      </c>
      <c r="F1261" s="57" t="s">
        <v>199</v>
      </c>
      <c r="G1261" s="57" t="str">
        <f>_xlfn.XLOOKUP(Tabla20[[#This Row],[cedula]],TMODELO[Numero Documento],TMODELO[Lugar Funciones])</f>
        <v>VICEMINITERIO DE DESARROLLO E INVESTIGACION CULTURAL</v>
      </c>
      <c r="H1261" s="57" t="str">
        <f>_xlfn.XLOOKUP(Tabla20[[#This Row],[cedula]],TCARRERA[CEDULA],TCARRERA[CATEGORIA DEL SERVIDOR],"")</f>
        <v/>
      </c>
      <c r="I1261" s="65" t="e">
        <f>_xlfn.XLOOKUP(Tabla20[[#This Row],[NOMBRE Y APELLIDO]],#REF!,#REF!,_xlfn.XLOOKUP(Tabla20[[#This Row],[CARGO]],Tabla10[CARGO],Tabla10[CATEGORIA],""))</f>
        <v>#REF!</v>
      </c>
      <c r="J1261" s="41" t="e">
        <f>IF(Tabla20[[#This Row],[CARRERA]]&lt;&gt;"",Tabla20[[#This Row],[CARRERA]],IF(Tabla20[[#This Row],[Columna1]]&lt;&gt;"",Tabla20[[#This Row],[Columna1]],""))</f>
        <v>#REF!</v>
      </c>
      <c r="K1261" s="55">
        <f>IF(Tabla20[[#This Row],[TIPO]]="Temporales",_xlfn.XLOOKUP(Tabla20[[#This Row],[NOMBRE Y APELLIDO]],TBLFECHAS[NOMBRE Y APELLIDO],TBLFECHAS[DESDE]),"")</f>
        <v>44713</v>
      </c>
      <c r="L1261" s="55">
        <f>IF(Tabla20[[#This Row],[TIPO]]="Temporales",_xlfn.XLOOKUP(Tabla20[[#This Row],[NOMBRE Y APELLIDO]],TBLFECHAS[NOMBRE Y APELLIDO],TBLFECHAS[HASTA]),"")</f>
        <v>44896</v>
      </c>
      <c r="M1261" s="58">
        <v>35000</v>
      </c>
      <c r="N1261" s="63">
        <v>0</v>
      </c>
      <c r="O1261" s="60">
        <v>1064</v>
      </c>
      <c r="P1261" s="60">
        <v>1004.5</v>
      </c>
      <c r="Q1261" s="60">
        <f>Tabla20[[#This Row],[sbruto]]-SUM(Tabla20[[#This Row],[ISR]:[AFP]])-Tabla20[[#This Row],[sneto]]</f>
        <v>11453.279999999999</v>
      </c>
      <c r="R1261" s="60">
        <v>21478.22</v>
      </c>
      <c r="S1261" s="45" t="str">
        <f>_xlfn.XLOOKUP(Tabla20[[#This Row],[cedula]],TMODELO[Numero Documento],TMODELO[gen])</f>
        <v>F</v>
      </c>
      <c r="T1261" s="49" t="str">
        <f>_xlfn.XLOOKUP(Tabla20[[#This Row],[cedula]],TMODELO[Numero Documento],TMODELO[Lugar Funciones Codigo])</f>
        <v>01.83.01</v>
      </c>
    </row>
    <row r="1262" spans="1:20" hidden="1">
      <c r="A1262" s="57" t="s">
        <v>3112</v>
      </c>
      <c r="B1262" s="57" t="s">
        <v>3147</v>
      </c>
      <c r="C1262" s="57" t="s">
        <v>3155</v>
      </c>
      <c r="D1262" s="57" t="s">
        <v>2877</v>
      </c>
      <c r="E1262" s="57" t="str">
        <f>_xlfn.XLOOKUP(Tabla20[[#This Row],[cedula]],TMODELO[Numero Documento],TMODELO[Empleado])</f>
        <v>LADY LAURA LIRIANO BALBI</v>
      </c>
      <c r="F1262" s="57" t="s">
        <v>60</v>
      </c>
      <c r="G1262" s="57" t="str">
        <f>_xlfn.XLOOKUP(Tabla20[[#This Row],[cedula]],TMODELO[Numero Documento],TMODELO[Lugar Funciones])</f>
        <v>DIRECCION DE FORMACION Y CAPACITACION EN GESTION CULTURAL</v>
      </c>
      <c r="H1262" s="57" t="str">
        <f>_xlfn.XLOOKUP(Tabla20[[#This Row],[cedula]],TCARRERA[CEDULA],TCARRERA[CATEGORIA DEL SERVIDOR],"")</f>
        <v/>
      </c>
      <c r="I1262" s="65" t="e">
        <f>_xlfn.XLOOKUP(Tabla20[[#This Row],[NOMBRE Y APELLIDO]],#REF!,#REF!,_xlfn.XLOOKUP(Tabla20[[#This Row],[CARGO]],Tabla10[CARGO],Tabla10[CATEGORIA],""))</f>
        <v>#REF!</v>
      </c>
      <c r="J1262" s="41" t="e">
        <f>IF(Tabla20[[#This Row],[CARRERA]]&lt;&gt;"",Tabla20[[#This Row],[CARRERA]],IF(Tabla20[[#This Row],[Columna1]]&lt;&gt;"",Tabla20[[#This Row],[Columna1]],""))</f>
        <v>#REF!</v>
      </c>
      <c r="K1262" s="55">
        <f>IF(Tabla20[[#This Row],[TIPO]]="Temporales",_xlfn.XLOOKUP(Tabla20[[#This Row],[NOMBRE Y APELLIDO]],TBLFECHAS[NOMBRE Y APELLIDO],TBLFECHAS[DESDE]),"")</f>
        <v>44682</v>
      </c>
      <c r="L1262" s="55">
        <f>IF(Tabla20[[#This Row],[TIPO]]="Temporales",_xlfn.XLOOKUP(Tabla20[[#This Row],[NOMBRE Y APELLIDO]],TBLFECHAS[NOMBRE Y APELLIDO],TBLFECHAS[HASTA]),"")</f>
        <v>44866</v>
      </c>
      <c r="M1262" s="58">
        <v>115000</v>
      </c>
      <c r="N1262" s="63">
        <v>0</v>
      </c>
      <c r="O1262" s="60">
        <v>3496</v>
      </c>
      <c r="P1262" s="60">
        <v>3300.5</v>
      </c>
      <c r="Q1262" s="60">
        <f>Tabla20[[#This Row],[sbruto]]-SUM(Tabla20[[#This Row],[ISR]:[AFP]])-Tabla20[[#This Row],[sneto]]</f>
        <v>25</v>
      </c>
      <c r="R1262" s="60">
        <v>108178.5</v>
      </c>
      <c r="S1262" s="45" t="str">
        <f>_xlfn.XLOOKUP(Tabla20[[#This Row],[cedula]],TMODELO[Numero Documento],TMODELO[gen])</f>
        <v>F</v>
      </c>
      <c r="T1262" s="49" t="str">
        <f>_xlfn.XLOOKUP(Tabla20[[#This Row],[cedula]],TMODELO[Numero Documento],TMODELO[Lugar Funciones Codigo])</f>
        <v>01.83.01.00.02</v>
      </c>
    </row>
    <row r="1263" spans="1:20" hidden="1">
      <c r="A1263" s="57" t="s">
        <v>3112</v>
      </c>
      <c r="B1263" s="57" t="s">
        <v>3147</v>
      </c>
      <c r="C1263" s="57" t="s">
        <v>3155</v>
      </c>
      <c r="D1263" s="57" t="s">
        <v>2904</v>
      </c>
      <c r="E1263" s="57" t="str">
        <f>_xlfn.XLOOKUP(Tabla20[[#This Row],[cedula]],TMODELO[Numero Documento],TMODELO[Empleado])</f>
        <v>NAYELY MARIA FERNANDEZ MORA</v>
      </c>
      <c r="F1263" s="57" t="s">
        <v>1210</v>
      </c>
      <c r="G1263" s="57" t="str">
        <f>_xlfn.XLOOKUP(Tabla20[[#This Row],[cedula]],TMODELO[Numero Documento],TMODELO[Lugar Funciones])</f>
        <v>DIRECCION DE FORMACION Y CAPACITACION EN GESTION CULTURAL</v>
      </c>
      <c r="H1263" s="57" t="str">
        <f>_xlfn.XLOOKUP(Tabla20[[#This Row],[cedula]],TCARRERA[CEDULA],TCARRERA[CATEGORIA DEL SERVIDOR],"")</f>
        <v/>
      </c>
      <c r="I1263" s="65" t="e">
        <f>_xlfn.XLOOKUP(Tabla20[[#This Row],[NOMBRE Y APELLIDO]],#REF!,#REF!,_xlfn.XLOOKUP(Tabla20[[#This Row],[CARGO]],Tabla10[CARGO],Tabla10[CATEGORIA],""))</f>
        <v>#REF!</v>
      </c>
      <c r="J1263" s="41" t="e">
        <f>IF(Tabla20[[#This Row],[CARRERA]]&lt;&gt;"",Tabla20[[#This Row],[CARRERA]],IF(Tabla20[[#This Row],[Columna1]]&lt;&gt;"",Tabla20[[#This Row],[Columna1]],""))</f>
        <v>#REF!</v>
      </c>
      <c r="K1263" s="55">
        <f>IF(Tabla20[[#This Row],[TIPO]]="Temporales",_xlfn.XLOOKUP(Tabla20[[#This Row],[NOMBRE Y APELLIDO]],TBLFECHAS[NOMBRE Y APELLIDO],TBLFECHAS[DESDE]),"")</f>
        <v>44805</v>
      </c>
      <c r="L1263" s="55">
        <f>IF(Tabla20[[#This Row],[TIPO]]="Temporales",_xlfn.XLOOKUP(Tabla20[[#This Row],[NOMBRE Y APELLIDO]],TBLFECHAS[NOMBRE Y APELLIDO],TBLFECHAS[HASTA]),"")</f>
        <v>44986</v>
      </c>
      <c r="M1263" s="58">
        <v>55000</v>
      </c>
      <c r="N1263" s="63">
        <v>0</v>
      </c>
      <c r="O1263" s="60">
        <v>1672</v>
      </c>
      <c r="P1263" s="60">
        <v>1578.5</v>
      </c>
      <c r="Q1263" s="60">
        <f>Tabla20[[#This Row],[sbruto]]-SUM(Tabla20[[#This Row],[ISR]:[AFP]])-Tabla20[[#This Row],[sneto]]</f>
        <v>25</v>
      </c>
      <c r="R1263" s="60">
        <v>51724.5</v>
      </c>
      <c r="S1263" s="45" t="str">
        <f>_xlfn.XLOOKUP(Tabla20[[#This Row],[cedula]],TMODELO[Numero Documento],TMODELO[gen])</f>
        <v>F</v>
      </c>
      <c r="T1263" s="49" t="str">
        <f>_xlfn.XLOOKUP(Tabla20[[#This Row],[cedula]],TMODELO[Numero Documento],TMODELO[Lugar Funciones Codigo])</f>
        <v>01.83.01.00.02</v>
      </c>
    </row>
    <row r="1264" spans="1:20" hidden="1">
      <c r="A1264" s="57" t="s">
        <v>3112</v>
      </c>
      <c r="B1264" s="57" t="s">
        <v>3147</v>
      </c>
      <c r="C1264" s="57" t="s">
        <v>3155</v>
      </c>
      <c r="D1264" s="57" t="s">
        <v>2912</v>
      </c>
      <c r="E1264" s="57" t="str">
        <f>_xlfn.XLOOKUP(Tabla20[[#This Row],[cedula]],TMODELO[Numero Documento],TMODELO[Empleado])</f>
        <v>RAFAEL DAVID ALMENGOD RAPOSO</v>
      </c>
      <c r="F1264" s="57" t="s">
        <v>60</v>
      </c>
      <c r="G1264" s="57" t="str">
        <f>_xlfn.XLOOKUP(Tabla20[[#This Row],[cedula]],TMODELO[Numero Documento],TMODELO[Lugar Funciones])</f>
        <v>VICEMINISTERIO DE CREATIVIDAD Y FORMACION ARTISTICA</v>
      </c>
      <c r="H1264" s="57" t="str">
        <f>_xlfn.XLOOKUP(Tabla20[[#This Row],[cedula]],TCARRERA[CEDULA],TCARRERA[CATEGORIA DEL SERVIDOR],"")</f>
        <v/>
      </c>
      <c r="I1264" s="65" t="e">
        <f>_xlfn.XLOOKUP(Tabla20[[#This Row],[NOMBRE Y APELLIDO]],#REF!,#REF!,_xlfn.XLOOKUP(Tabla20[[#This Row],[CARGO]],Tabla10[CARGO],Tabla10[CATEGORIA],""))</f>
        <v>#REF!</v>
      </c>
      <c r="J1264" s="41" t="e">
        <f>IF(Tabla20[[#This Row],[CARRERA]]&lt;&gt;"",Tabla20[[#This Row],[CARRERA]],IF(Tabla20[[#This Row],[Columna1]]&lt;&gt;"",Tabla20[[#This Row],[Columna1]],""))</f>
        <v>#REF!</v>
      </c>
      <c r="K1264" s="55">
        <f>IF(Tabla20[[#This Row],[TIPO]]="Temporales",_xlfn.XLOOKUP(Tabla20[[#This Row],[NOMBRE Y APELLIDO]],TBLFECHAS[NOMBRE Y APELLIDO],TBLFECHAS[DESDE]),"")</f>
        <v>44682</v>
      </c>
      <c r="L1264" s="55">
        <f>IF(Tabla20[[#This Row],[TIPO]]="Temporales",_xlfn.XLOOKUP(Tabla20[[#This Row],[NOMBRE Y APELLIDO]],TBLFECHAS[NOMBRE Y APELLIDO],TBLFECHAS[HASTA]),"")</f>
        <v>44866</v>
      </c>
      <c r="M1264" s="58">
        <v>100000</v>
      </c>
      <c r="N1264" s="63">
        <v>0</v>
      </c>
      <c r="O1264" s="60">
        <v>3040</v>
      </c>
      <c r="P1264" s="60">
        <v>2870</v>
      </c>
      <c r="Q1264" s="60">
        <f>Tabla20[[#This Row],[sbruto]]-SUM(Tabla20[[#This Row],[ISR]:[AFP]])-Tabla20[[#This Row],[sneto]]</f>
        <v>25</v>
      </c>
      <c r="R1264" s="60">
        <v>94065</v>
      </c>
      <c r="S1264" s="45" t="str">
        <f>_xlfn.XLOOKUP(Tabla20[[#This Row],[cedula]],TMODELO[Numero Documento],TMODELO[gen])</f>
        <v>M</v>
      </c>
      <c r="T1264" s="49" t="str">
        <f>_xlfn.XLOOKUP(Tabla20[[#This Row],[cedula]],TMODELO[Numero Documento],TMODELO[Lugar Funciones Codigo])</f>
        <v>01.83.02</v>
      </c>
    </row>
    <row r="1265" spans="1:20" hidden="1">
      <c r="A1265" s="57" t="s">
        <v>3112</v>
      </c>
      <c r="B1265" s="57" t="s">
        <v>3147</v>
      </c>
      <c r="C1265" s="57" t="s">
        <v>3155</v>
      </c>
      <c r="D1265" s="57" t="s">
        <v>2820</v>
      </c>
      <c r="E1265" s="57" t="str">
        <f>_xlfn.XLOOKUP(Tabla20[[#This Row],[cedula]],TMODELO[Numero Documento],TMODELO[Empleado])</f>
        <v>BLAS CARMONA DE JESUS</v>
      </c>
      <c r="F1265" s="57" t="s">
        <v>104</v>
      </c>
      <c r="G1265" s="57" t="str">
        <f>_xlfn.XLOOKUP(Tabla20[[#This Row],[cedula]],TMODELO[Numero Documento],TMODELO[Lugar Funciones])</f>
        <v>VICEMINISTERIO DE CREATIVIDAD Y FORMACION ARTISTICA</v>
      </c>
      <c r="H1265" s="57" t="str">
        <f>_xlfn.XLOOKUP(Tabla20[[#This Row],[cedula]],TCARRERA[CEDULA],TCARRERA[CATEGORIA DEL SERVIDOR],"")</f>
        <v/>
      </c>
      <c r="I1265" s="65" t="e">
        <f>_xlfn.XLOOKUP(Tabla20[[#This Row],[NOMBRE Y APELLIDO]],#REF!,#REF!,_xlfn.XLOOKUP(Tabla20[[#This Row],[CARGO]],Tabla10[CARGO],Tabla10[CATEGORIA],""))</f>
        <v>#REF!</v>
      </c>
      <c r="J1265" s="41" t="e">
        <f>IF(Tabla20[[#This Row],[CARRERA]]&lt;&gt;"",Tabla20[[#This Row],[CARRERA]],IF(Tabla20[[#This Row],[Columna1]]&lt;&gt;"",Tabla20[[#This Row],[Columna1]],""))</f>
        <v>#REF!</v>
      </c>
      <c r="K1265" s="55">
        <f>IF(Tabla20[[#This Row],[TIPO]]="Temporales",_xlfn.XLOOKUP(Tabla20[[#This Row],[NOMBRE Y APELLIDO]],TBLFECHAS[NOMBRE Y APELLIDO],TBLFECHAS[DESDE]),"")</f>
        <v>44805</v>
      </c>
      <c r="L1265" s="55">
        <f>IF(Tabla20[[#This Row],[TIPO]]="Temporales",_xlfn.XLOOKUP(Tabla20[[#This Row],[NOMBRE Y APELLIDO]],TBLFECHAS[NOMBRE Y APELLIDO],TBLFECHAS[HASTA]),"")</f>
        <v>44986</v>
      </c>
      <c r="M1265" s="58">
        <v>13200</v>
      </c>
      <c r="N1265" s="63">
        <v>0</v>
      </c>
      <c r="O1265" s="60">
        <v>401.28</v>
      </c>
      <c r="P1265" s="60">
        <v>378.84</v>
      </c>
      <c r="Q1265" s="60">
        <f>Tabla20[[#This Row],[sbruto]]-SUM(Tabla20[[#This Row],[ISR]:[AFP]])-Tabla20[[#This Row],[sneto]]</f>
        <v>25.000000000001819</v>
      </c>
      <c r="R1265" s="60">
        <v>12394.88</v>
      </c>
      <c r="S1265" s="45" t="str">
        <f>_xlfn.XLOOKUP(Tabla20[[#This Row],[cedula]],TMODELO[Numero Documento],TMODELO[gen])</f>
        <v>M</v>
      </c>
      <c r="T1265" s="49" t="str">
        <f>_xlfn.XLOOKUP(Tabla20[[#This Row],[cedula]],TMODELO[Numero Documento],TMODELO[Lugar Funciones Codigo])</f>
        <v>01.83.02</v>
      </c>
    </row>
    <row r="1266" spans="1:20" hidden="1">
      <c r="A1266" s="57" t="s">
        <v>3112</v>
      </c>
      <c r="B1266" s="57" t="s">
        <v>3147</v>
      </c>
      <c r="C1266" s="57" t="s">
        <v>3155</v>
      </c>
      <c r="D1266" s="57" t="s">
        <v>2934</v>
      </c>
      <c r="E1266" s="57" t="str">
        <f>_xlfn.XLOOKUP(Tabla20[[#This Row],[cedula]],TMODELO[Numero Documento],TMODELO[Empleado])</f>
        <v>VICTOR ARIEL BLANCO BLANCO</v>
      </c>
      <c r="F1266" s="57" t="s">
        <v>112</v>
      </c>
      <c r="G1266" s="57" t="str">
        <f>_xlfn.XLOOKUP(Tabla20[[#This Row],[cedula]],TMODELO[Numero Documento],TMODELO[Lugar Funciones])</f>
        <v>VICEMINISTERIO DE CREATIVIDAD Y FORMACION ARTISTICA</v>
      </c>
      <c r="H1266" s="57" t="str">
        <f>_xlfn.XLOOKUP(Tabla20[[#This Row],[cedula]],TCARRERA[CEDULA],TCARRERA[CATEGORIA DEL SERVIDOR],"")</f>
        <v/>
      </c>
      <c r="I1266" s="65" t="e">
        <f>_xlfn.XLOOKUP(Tabla20[[#This Row],[NOMBRE Y APELLIDO]],#REF!,#REF!,_xlfn.XLOOKUP(Tabla20[[#This Row],[CARGO]],Tabla10[CARGO],Tabla10[CATEGORIA],""))</f>
        <v>#REF!</v>
      </c>
      <c r="J1266" s="41" t="e">
        <f>IF(Tabla20[[#This Row],[CARRERA]]&lt;&gt;"",Tabla20[[#This Row],[CARRERA]],IF(Tabla20[[#This Row],[Columna1]]&lt;&gt;"",Tabla20[[#This Row],[Columna1]],""))</f>
        <v>#REF!</v>
      </c>
      <c r="K1266" s="55">
        <f>IF(Tabla20[[#This Row],[TIPO]]="Temporales",_xlfn.XLOOKUP(Tabla20[[#This Row],[NOMBRE Y APELLIDO]],TBLFECHAS[NOMBRE Y APELLIDO],TBLFECHAS[DESDE]),"")</f>
        <v>44805</v>
      </c>
      <c r="L1266" s="55">
        <f>IF(Tabla20[[#This Row],[TIPO]]="Temporales",_xlfn.XLOOKUP(Tabla20[[#This Row],[NOMBRE Y APELLIDO]],TBLFECHAS[NOMBRE Y APELLIDO],TBLFECHAS[HASTA]),"")</f>
        <v>44986</v>
      </c>
      <c r="M1266" s="58">
        <v>10000</v>
      </c>
      <c r="N1266" s="63">
        <v>0</v>
      </c>
      <c r="O1266" s="60">
        <v>304</v>
      </c>
      <c r="P1266" s="60">
        <v>287</v>
      </c>
      <c r="Q1266" s="60">
        <f>Tabla20[[#This Row],[sbruto]]-SUM(Tabla20[[#This Row],[ISR]:[AFP]])-Tabla20[[#This Row],[sneto]]</f>
        <v>25</v>
      </c>
      <c r="R1266" s="60">
        <v>9384</v>
      </c>
      <c r="S1266" s="45" t="str">
        <f>_xlfn.XLOOKUP(Tabla20[[#This Row],[cedula]],TMODELO[Numero Documento],TMODELO[gen])</f>
        <v>M</v>
      </c>
      <c r="T1266" s="49" t="str">
        <f>_xlfn.XLOOKUP(Tabla20[[#This Row],[cedula]],TMODELO[Numero Documento],TMODELO[Lugar Funciones Codigo])</f>
        <v>01.83.02</v>
      </c>
    </row>
    <row r="1267" spans="1:20" hidden="1">
      <c r="A1267" s="57" t="s">
        <v>3112</v>
      </c>
      <c r="B1267" s="57" t="s">
        <v>3147</v>
      </c>
      <c r="C1267" s="57" t="s">
        <v>3155</v>
      </c>
      <c r="D1267" s="57" t="s">
        <v>2899</v>
      </c>
      <c r="E1267" s="57" t="str">
        <f>_xlfn.XLOOKUP(Tabla20[[#This Row],[cedula]],TMODELO[Numero Documento],TMODELO[Empleado])</f>
        <v>MILTON CRUZ SANCHEZ</v>
      </c>
      <c r="F1267" s="57" t="s">
        <v>1067</v>
      </c>
      <c r="G1267" s="57" t="str">
        <f>_xlfn.XLOOKUP(Tabla20[[#This Row],[cedula]],TMODELO[Numero Documento],TMODELO[Lugar Funciones])</f>
        <v>TEATRO NACIONAL</v>
      </c>
      <c r="H1267" s="57" t="str">
        <f>_xlfn.XLOOKUP(Tabla20[[#This Row],[cedula]],TCARRERA[CEDULA],TCARRERA[CATEGORIA DEL SERVIDOR],"")</f>
        <v/>
      </c>
      <c r="I1267" s="65" t="e">
        <f>_xlfn.XLOOKUP(Tabla20[[#This Row],[NOMBRE Y APELLIDO]],#REF!,#REF!,_xlfn.XLOOKUP(Tabla20[[#This Row],[CARGO]],Tabla10[CARGO],Tabla10[CATEGORIA],""))</f>
        <v>#REF!</v>
      </c>
      <c r="J1267" s="41" t="e">
        <f>IF(Tabla20[[#This Row],[CARRERA]]&lt;&gt;"",Tabla20[[#This Row],[CARRERA]],IF(Tabla20[[#This Row],[Columna1]]&lt;&gt;"",Tabla20[[#This Row],[Columna1]],""))</f>
        <v>#REF!</v>
      </c>
      <c r="K1267" s="55">
        <f>IF(Tabla20[[#This Row],[TIPO]]="Temporales",_xlfn.XLOOKUP(Tabla20[[#This Row],[NOMBRE Y APELLIDO]],TBLFECHAS[NOMBRE Y APELLIDO],TBLFECHAS[DESDE]),"")</f>
        <v>44682</v>
      </c>
      <c r="L1267" s="55">
        <f>IF(Tabla20[[#This Row],[TIPO]]="Temporales",_xlfn.XLOOKUP(Tabla20[[#This Row],[NOMBRE Y APELLIDO]],TBLFECHAS[NOMBRE Y APELLIDO],TBLFECHAS[HASTA]),"")</f>
        <v>44866</v>
      </c>
      <c r="M1267" s="58">
        <v>75000</v>
      </c>
      <c r="N1267" s="63">
        <v>0</v>
      </c>
      <c r="O1267" s="60">
        <v>2280</v>
      </c>
      <c r="P1267" s="60">
        <v>2152.5</v>
      </c>
      <c r="Q1267" s="60">
        <f>Tabla20[[#This Row],[sbruto]]-SUM(Tabla20[[#This Row],[ISR]:[AFP]])-Tabla20[[#This Row],[sneto]]</f>
        <v>25</v>
      </c>
      <c r="R1267" s="60">
        <v>70542.5</v>
      </c>
      <c r="S1267" s="45" t="str">
        <f>_xlfn.XLOOKUP(Tabla20[[#This Row],[cedula]],TMODELO[Numero Documento],TMODELO[gen])</f>
        <v>M</v>
      </c>
      <c r="T1267" s="49" t="str">
        <f>_xlfn.XLOOKUP(Tabla20[[#This Row],[cedula]],TMODELO[Numero Documento],TMODELO[Lugar Funciones Codigo])</f>
        <v>01.83.02.00.01</v>
      </c>
    </row>
    <row r="1268" spans="1:20" hidden="1">
      <c r="A1268" s="57" t="s">
        <v>3112</v>
      </c>
      <c r="B1268" s="57" t="s">
        <v>3147</v>
      </c>
      <c r="C1268" s="57" t="s">
        <v>3155</v>
      </c>
      <c r="D1268" s="57" t="s">
        <v>2902</v>
      </c>
      <c r="E1268" s="57" t="str">
        <f>_xlfn.XLOOKUP(Tabla20[[#This Row],[cedula]],TMODELO[Numero Documento],TMODELO[Empleado])</f>
        <v>MONSERRAT CURIEL AQUINO</v>
      </c>
      <c r="F1268" s="57" t="s">
        <v>3298</v>
      </c>
      <c r="G1268" s="57" t="str">
        <f>_xlfn.XLOOKUP(Tabla20[[#This Row],[cedula]],TMODELO[Numero Documento],TMODELO[Lugar Funciones])</f>
        <v>GRAN TEATRO DEL CIBAO</v>
      </c>
      <c r="H1268" s="57" t="str">
        <f>_xlfn.XLOOKUP(Tabla20[[#This Row],[cedula]],TCARRERA[CEDULA],TCARRERA[CATEGORIA DEL SERVIDOR],"")</f>
        <v/>
      </c>
      <c r="I1268" s="65" t="e">
        <f>_xlfn.XLOOKUP(Tabla20[[#This Row],[NOMBRE Y APELLIDO]],#REF!,#REF!,_xlfn.XLOOKUP(Tabla20[[#This Row],[CARGO]],Tabla10[CARGO],Tabla10[CATEGORIA],""))</f>
        <v>#REF!</v>
      </c>
      <c r="J1268" s="41" t="e">
        <f>IF(Tabla20[[#This Row],[CARRERA]]&lt;&gt;"",Tabla20[[#This Row],[CARRERA]],IF(Tabla20[[#This Row],[Columna1]]&lt;&gt;"",Tabla20[[#This Row],[Columna1]],""))</f>
        <v>#REF!</v>
      </c>
      <c r="K1268" s="55">
        <f>IF(Tabla20[[#This Row],[TIPO]]="Temporales",_xlfn.XLOOKUP(Tabla20[[#This Row],[NOMBRE Y APELLIDO]],TBLFECHAS[NOMBRE Y APELLIDO],TBLFECHAS[DESDE]),"")</f>
        <v>44805</v>
      </c>
      <c r="L1268" s="55">
        <f>IF(Tabla20[[#This Row],[TIPO]]="Temporales",_xlfn.XLOOKUP(Tabla20[[#This Row],[NOMBRE Y APELLIDO]],TBLFECHAS[NOMBRE Y APELLIDO],TBLFECHAS[HASTA]),"")</f>
        <v>44986</v>
      </c>
      <c r="M1268" s="58">
        <v>70000</v>
      </c>
      <c r="N1268" s="61">
        <v>0</v>
      </c>
      <c r="O1268" s="60">
        <v>2128</v>
      </c>
      <c r="P1268" s="60">
        <v>2009</v>
      </c>
      <c r="Q1268" s="60">
        <f>Tabla20[[#This Row],[sbruto]]-SUM(Tabla20[[#This Row],[ISR]:[AFP]])-Tabla20[[#This Row],[sneto]]</f>
        <v>25</v>
      </c>
      <c r="R1268" s="60">
        <v>65838</v>
      </c>
      <c r="S1268" s="45" t="str">
        <f>_xlfn.XLOOKUP(Tabla20[[#This Row],[cedula]],TMODELO[Numero Documento],TMODELO[gen])</f>
        <v>F</v>
      </c>
      <c r="T1268" s="49" t="str">
        <f>_xlfn.XLOOKUP(Tabla20[[#This Row],[cedula]],TMODELO[Numero Documento],TMODELO[Lugar Funciones Codigo])</f>
        <v>01.83.02.00.02</v>
      </c>
    </row>
    <row r="1269" spans="1:20" hidden="1">
      <c r="A1269" s="57" t="s">
        <v>3112</v>
      </c>
      <c r="B1269" s="57" t="s">
        <v>3147</v>
      </c>
      <c r="C1269" s="57" t="s">
        <v>3155</v>
      </c>
      <c r="D1269" s="57" t="s">
        <v>2829</v>
      </c>
      <c r="E1269" s="57" t="str">
        <f>_xlfn.XLOOKUP(Tabla20[[#This Row],[cedula]],TMODELO[Numero Documento],TMODELO[Empleado])</f>
        <v>DAMARIS ALTAGRACIA ALVAREZ MEDRANO</v>
      </c>
      <c r="F1269" s="57" t="s">
        <v>1635</v>
      </c>
      <c r="G1269" s="57" t="str">
        <f>_xlfn.XLOOKUP(Tabla20[[#This Row],[cedula]],TMODELO[Numero Documento],TMODELO[Lugar Funciones])</f>
        <v>GRAN TEATRO DEL CIBAO</v>
      </c>
      <c r="H1269" s="57" t="str">
        <f>_xlfn.XLOOKUP(Tabla20[[#This Row],[cedula]],TCARRERA[CEDULA],TCARRERA[CATEGORIA DEL SERVIDOR],"")</f>
        <v/>
      </c>
      <c r="I1269" s="65" t="e">
        <f>_xlfn.XLOOKUP(Tabla20[[#This Row],[NOMBRE Y APELLIDO]],#REF!,#REF!,_xlfn.XLOOKUP(Tabla20[[#This Row],[CARGO]],Tabla10[CARGO],Tabla10[CATEGORIA],""))</f>
        <v>#REF!</v>
      </c>
      <c r="J1269" s="41" t="e">
        <f>IF(Tabla20[[#This Row],[CARRERA]]&lt;&gt;"",Tabla20[[#This Row],[CARRERA]],IF(Tabla20[[#This Row],[Columna1]]&lt;&gt;"",Tabla20[[#This Row],[Columna1]],""))</f>
        <v>#REF!</v>
      </c>
      <c r="K1269" s="55">
        <f>IF(Tabla20[[#This Row],[TIPO]]="Temporales",_xlfn.XLOOKUP(Tabla20[[#This Row],[NOMBRE Y APELLIDO]],TBLFECHAS[NOMBRE Y APELLIDO],TBLFECHAS[DESDE]),"")</f>
        <v>44805</v>
      </c>
      <c r="L1269" s="55">
        <f>IF(Tabla20[[#This Row],[TIPO]]="Temporales",_xlfn.XLOOKUP(Tabla20[[#This Row],[NOMBRE Y APELLIDO]],TBLFECHAS[NOMBRE Y APELLIDO],TBLFECHAS[HASTA]),"")</f>
        <v>44986</v>
      </c>
      <c r="M1269" s="58">
        <v>60000</v>
      </c>
      <c r="N1269" s="63">
        <v>0</v>
      </c>
      <c r="O1269" s="60">
        <v>1824</v>
      </c>
      <c r="P1269" s="60">
        <v>1722</v>
      </c>
      <c r="Q1269" s="60">
        <f>Tabla20[[#This Row],[sbruto]]-SUM(Tabla20[[#This Row],[ISR]:[AFP]])-Tabla20[[#This Row],[sneto]]</f>
        <v>1375.1200000000026</v>
      </c>
      <c r="R1269" s="60">
        <v>55078.879999999997</v>
      </c>
      <c r="S1269" s="45" t="str">
        <f>_xlfn.XLOOKUP(Tabla20[[#This Row],[cedula]],TMODELO[Numero Documento],TMODELO[gen])</f>
        <v>F</v>
      </c>
      <c r="T1269" s="49" t="str">
        <f>_xlfn.XLOOKUP(Tabla20[[#This Row],[cedula]],TMODELO[Numero Documento],TMODELO[Lugar Funciones Codigo])</f>
        <v>01.83.02.00.02</v>
      </c>
    </row>
    <row r="1270" spans="1:20" hidden="1">
      <c r="A1270" s="57" t="s">
        <v>3112</v>
      </c>
      <c r="B1270" s="57" t="s">
        <v>3147</v>
      </c>
      <c r="C1270" s="57" t="s">
        <v>3155</v>
      </c>
      <c r="D1270" s="57" t="s">
        <v>3180</v>
      </c>
      <c r="E1270" s="57" t="str">
        <f>_xlfn.XLOOKUP(Tabla20[[#This Row],[cedula]],TMODELO[Numero Documento],TMODELO[Empleado])</f>
        <v>MIGUELINA HERMINIA LUNA ESTEVEZ</v>
      </c>
      <c r="F1270" s="57" t="s">
        <v>102</v>
      </c>
      <c r="G1270" s="57" t="str">
        <f>_xlfn.XLOOKUP(Tabla20[[#This Row],[cedula]],TMODELO[Numero Documento],TMODELO[Lugar Funciones])</f>
        <v>GRAN TEATRO DEL CIBAO</v>
      </c>
      <c r="H1270" s="57" t="str">
        <f>_xlfn.XLOOKUP(Tabla20[[#This Row],[cedula]],TCARRERA[CEDULA],TCARRERA[CATEGORIA DEL SERVIDOR],"")</f>
        <v/>
      </c>
      <c r="I1270" s="65" t="e">
        <f>_xlfn.XLOOKUP(Tabla20[[#This Row],[NOMBRE Y APELLIDO]],#REF!,#REF!,_xlfn.XLOOKUP(Tabla20[[#This Row],[CARGO]],Tabla10[CARGO],Tabla10[CATEGORIA],""))</f>
        <v>#REF!</v>
      </c>
      <c r="J1270" s="41" t="e">
        <f>IF(Tabla20[[#This Row],[CARRERA]]&lt;&gt;"",Tabla20[[#This Row],[CARRERA]],IF(Tabla20[[#This Row],[Columna1]]&lt;&gt;"",Tabla20[[#This Row],[Columna1]],""))</f>
        <v>#REF!</v>
      </c>
      <c r="K1270" s="55">
        <f>IF(Tabla20[[#This Row],[TIPO]]="Temporales",_xlfn.XLOOKUP(Tabla20[[#This Row],[NOMBRE Y APELLIDO]],TBLFECHAS[NOMBRE Y APELLIDO],TBLFECHAS[DESDE]),"")</f>
        <v>44774</v>
      </c>
      <c r="L1270" s="55">
        <f>IF(Tabla20[[#This Row],[TIPO]]="Temporales",_xlfn.XLOOKUP(Tabla20[[#This Row],[NOMBRE Y APELLIDO]],TBLFECHAS[NOMBRE Y APELLIDO],TBLFECHAS[HASTA]),"")</f>
        <v>44958</v>
      </c>
      <c r="M1270" s="58">
        <v>55000</v>
      </c>
      <c r="N1270" s="63">
        <v>2559.6799999999998</v>
      </c>
      <c r="O1270" s="60">
        <v>1672</v>
      </c>
      <c r="P1270" s="60">
        <v>1578.5</v>
      </c>
      <c r="Q1270" s="60">
        <f>Tabla20[[#This Row],[sbruto]]-SUM(Tabla20[[#This Row],[ISR]:[AFP]])-Tabla20[[#This Row],[sneto]]</f>
        <v>25</v>
      </c>
      <c r="R1270" s="60">
        <v>49164.82</v>
      </c>
      <c r="S1270" s="45" t="str">
        <f>_xlfn.XLOOKUP(Tabla20[[#This Row],[cedula]],TMODELO[Numero Documento],TMODELO[gen])</f>
        <v>F</v>
      </c>
      <c r="T1270" s="49" t="str">
        <f>_xlfn.XLOOKUP(Tabla20[[#This Row],[cedula]],TMODELO[Numero Documento],TMODELO[Lugar Funciones Codigo])</f>
        <v>01.83.02.00.02</v>
      </c>
    </row>
    <row r="1271" spans="1:20" hidden="1">
      <c r="A1271" s="57" t="s">
        <v>3112</v>
      </c>
      <c r="B1271" s="57" t="s">
        <v>3147</v>
      </c>
      <c r="C1271" s="57" t="s">
        <v>3155</v>
      </c>
      <c r="D1271" s="57" t="s">
        <v>2862</v>
      </c>
      <c r="E1271" s="57" t="str">
        <f>_xlfn.XLOOKUP(Tabla20[[#This Row],[cedula]],TMODELO[Numero Documento],TMODELO[Empleado])</f>
        <v>JORGE LUCIANO RODRIGUEZ NUÑEZ</v>
      </c>
      <c r="F1271" s="57" t="s">
        <v>102</v>
      </c>
      <c r="G1271" s="57" t="str">
        <f>_xlfn.XLOOKUP(Tabla20[[#This Row],[cedula]],TMODELO[Numero Documento],TMODELO[Lugar Funciones])</f>
        <v>GRAN TEATRO DEL CIBAO</v>
      </c>
      <c r="H1271" s="57" t="str">
        <f>_xlfn.XLOOKUP(Tabla20[[#This Row],[cedula]],TCARRERA[CEDULA],TCARRERA[CATEGORIA DEL SERVIDOR],"")</f>
        <v/>
      </c>
      <c r="I1271" s="65" t="e">
        <f>_xlfn.XLOOKUP(Tabla20[[#This Row],[NOMBRE Y APELLIDO]],#REF!,#REF!,_xlfn.XLOOKUP(Tabla20[[#This Row],[CARGO]],Tabla10[CARGO],Tabla10[CATEGORIA],""))</f>
        <v>#REF!</v>
      </c>
      <c r="J1271" s="41" t="e">
        <f>IF(Tabla20[[#This Row],[CARRERA]]&lt;&gt;"",Tabla20[[#This Row],[CARRERA]],IF(Tabla20[[#This Row],[Columna1]]&lt;&gt;"",Tabla20[[#This Row],[Columna1]],""))</f>
        <v>#REF!</v>
      </c>
      <c r="K1271" s="55">
        <f>IF(Tabla20[[#This Row],[TIPO]]="Temporales",_xlfn.XLOOKUP(Tabla20[[#This Row],[NOMBRE Y APELLIDO]],TBLFECHAS[NOMBRE Y APELLIDO],TBLFECHAS[DESDE]),"")</f>
        <v>44743</v>
      </c>
      <c r="L1271" s="55">
        <f>IF(Tabla20[[#This Row],[TIPO]]="Temporales",_xlfn.XLOOKUP(Tabla20[[#This Row],[NOMBRE Y APELLIDO]],TBLFECHAS[NOMBRE Y APELLIDO],TBLFECHAS[HASTA]),"")</f>
        <v>44927</v>
      </c>
      <c r="M1271" s="58">
        <v>50000</v>
      </c>
      <c r="N1271" s="63">
        <v>0</v>
      </c>
      <c r="O1271" s="60">
        <v>1520</v>
      </c>
      <c r="P1271" s="60">
        <v>1435</v>
      </c>
      <c r="Q1271" s="60">
        <f>Tabla20[[#This Row],[sbruto]]-SUM(Tabla20[[#This Row],[ISR]:[AFP]])-Tabla20[[#This Row],[sneto]]</f>
        <v>25</v>
      </c>
      <c r="R1271" s="60">
        <v>47020</v>
      </c>
      <c r="S1271" s="48" t="str">
        <f>_xlfn.XLOOKUP(Tabla20[[#This Row],[cedula]],TMODELO[Numero Documento],TMODELO[gen])</f>
        <v>M</v>
      </c>
      <c r="T1271" s="49" t="str">
        <f>_xlfn.XLOOKUP(Tabla20[[#This Row],[cedula]],TMODELO[Numero Documento],TMODELO[Lugar Funciones Codigo])</f>
        <v>01.83.02.00.02</v>
      </c>
    </row>
    <row r="1272" spans="1:20" hidden="1">
      <c r="A1272" s="57" t="s">
        <v>3112</v>
      </c>
      <c r="B1272" s="57" t="s">
        <v>3147</v>
      </c>
      <c r="C1272" s="57" t="s">
        <v>3155</v>
      </c>
      <c r="D1272" s="57" t="s">
        <v>3175</v>
      </c>
      <c r="E1272" s="57" t="str">
        <f>_xlfn.XLOOKUP(Tabla20[[#This Row],[cedula]],TMODELO[Numero Documento],TMODELO[Empleado])</f>
        <v>FRANCESCA ISABELLE YARULL UREÑA</v>
      </c>
      <c r="F1272" s="57" t="s">
        <v>199</v>
      </c>
      <c r="G1272" s="57" t="str">
        <f>_xlfn.XLOOKUP(Tabla20[[#This Row],[cedula]],TMODELO[Numero Documento],TMODELO[Lugar Funciones])</f>
        <v>GRAN TEATRO DEL CIBAO</v>
      </c>
      <c r="H1272" s="57" t="str">
        <f>_xlfn.XLOOKUP(Tabla20[[#This Row],[cedula]],TCARRERA[CEDULA],TCARRERA[CATEGORIA DEL SERVIDOR],"")</f>
        <v/>
      </c>
      <c r="I1272" s="65" t="e">
        <f>_xlfn.XLOOKUP(Tabla20[[#This Row],[NOMBRE Y APELLIDO]],#REF!,#REF!,_xlfn.XLOOKUP(Tabla20[[#This Row],[CARGO]],Tabla10[CARGO],Tabla10[CATEGORIA],""))</f>
        <v>#REF!</v>
      </c>
      <c r="J1272" s="41" t="e">
        <f>IF(Tabla20[[#This Row],[CARRERA]]&lt;&gt;"",Tabla20[[#This Row],[CARRERA]],IF(Tabla20[[#This Row],[Columna1]]&lt;&gt;"",Tabla20[[#This Row],[Columna1]],""))</f>
        <v>#REF!</v>
      </c>
      <c r="K1272" s="55">
        <f>IF(Tabla20[[#This Row],[TIPO]]="Temporales",_xlfn.XLOOKUP(Tabla20[[#This Row],[NOMBRE Y APELLIDO]],TBLFECHAS[NOMBRE Y APELLIDO],TBLFECHAS[DESDE]),"")</f>
        <v>44774</v>
      </c>
      <c r="L1272" s="55">
        <f>IF(Tabla20[[#This Row],[TIPO]]="Temporales",_xlfn.XLOOKUP(Tabla20[[#This Row],[NOMBRE Y APELLIDO]],TBLFECHAS[NOMBRE Y APELLIDO],TBLFECHAS[HASTA]),"")</f>
        <v>44958</v>
      </c>
      <c r="M1272" s="58">
        <v>50000</v>
      </c>
      <c r="N1272" s="63">
        <v>0</v>
      </c>
      <c r="O1272" s="60">
        <v>1520</v>
      </c>
      <c r="P1272" s="60">
        <v>1435</v>
      </c>
      <c r="Q1272" s="60">
        <f>Tabla20[[#This Row],[sbruto]]-SUM(Tabla20[[#This Row],[ISR]:[AFP]])-Tabla20[[#This Row],[sneto]]</f>
        <v>25</v>
      </c>
      <c r="R1272" s="60">
        <v>47020</v>
      </c>
      <c r="S1272" s="45" t="str">
        <f>_xlfn.XLOOKUP(Tabla20[[#This Row],[cedula]],TMODELO[Numero Documento],TMODELO[gen])</f>
        <v>F</v>
      </c>
      <c r="T1272" s="49" t="str">
        <f>_xlfn.XLOOKUP(Tabla20[[#This Row],[cedula]],TMODELO[Numero Documento],TMODELO[Lugar Funciones Codigo])</f>
        <v>01.83.02.00.02</v>
      </c>
    </row>
    <row r="1273" spans="1:20" hidden="1">
      <c r="A1273" s="57" t="s">
        <v>3112</v>
      </c>
      <c r="B1273" s="57" t="s">
        <v>3147</v>
      </c>
      <c r="C1273" s="57" t="s">
        <v>3155</v>
      </c>
      <c r="D1273" s="57" t="s">
        <v>2831</v>
      </c>
      <c r="E1273" s="57" t="str">
        <f>_xlfn.XLOOKUP(Tabla20[[#This Row],[cedula]],TMODELO[Numero Documento],TMODELO[Empleado])</f>
        <v>DAYSI MIGUELINA JIMENEZ DE SECLI</v>
      </c>
      <c r="F1273" s="57" t="s">
        <v>3340</v>
      </c>
      <c r="G1273" s="57" t="str">
        <f>_xlfn.XLOOKUP(Tabla20[[#This Row],[cedula]],TMODELO[Numero Documento],TMODELO[Lugar Funciones])</f>
        <v>GRAN TEATRO DEL CIBAO</v>
      </c>
      <c r="H1273" s="57" t="str">
        <f>_xlfn.XLOOKUP(Tabla20[[#This Row],[cedula]],TCARRERA[CEDULA],TCARRERA[CATEGORIA DEL SERVIDOR],"")</f>
        <v/>
      </c>
      <c r="I1273" s="65" t="e">
        <f>_xlfn.XLOOKUP(Tabla20[[#This Row],[NOMBRE Y APELLIDO]],#REF!,#REF!,_xlfn.XLOOKUP(Tabla20[[#This Row],[CARGO]],Tabla10[CARGO],Tabla10[CATEGORIA],""))</f>
        <v>#REF!</v>
      </c>
      <c r="J1273" s="41" t="e">
        <f>IF(Tabla20[[#This Row],[CARRERA]]&lt;&gt;"",Tabla20[[#This Row],[CARRERA]],IF(Tabla20[[#This Row],[Columna1]]&lt;&gt;"",Tabla20[[#This Row],[Columna1]],""))</f>
        <v>#REF!</v>
      </c>
      <c r="K1273" s="55">
        <f>IF(Tabla20[[#This Row],[TIPO]]="Temporales",_xlfn.XLOOKUP(Tabla20[[#This Row],[NOMBRE Y APELLIDO]],TBLFECHAS[NOMBRE Y APELLIDO],TBLFECHAS[DESDE]),"")</f>
        <v>44774</v>
      </c>
      <c r="L1273" s="55">
        <f>IF(Tabla20[[#This Row],[TIPO]]="Temporales",_xlfn.XLOOKUP(Tabla20[[#This Row],[NOMBRE Y APELLIDO]],TBLFECHAS[NOMBRE Y APELLIDO],TBLFECHAS[HASTA]),"")</f>
        <v>44958</v>
      </c>
      <c r="M1273" s="58">
        <v>45000</v>
      </c>
      <c r="N1273" s="63">
        <v>0</v>
      </c>
      <c r="O1273" s="60">
        <v>1368</v>
      </c>
      <c r="P1273" s="60">
        <v>1291.5</v>
      </c>
      <c r="Q1273" s="60">
        <f>Tabla20[[#This Row],[sbruto]]-SUM(Tabla20[[#This Row],[ISR]:[AFP]])-Tabla20[[#This Row],[sneto]]</f>
        <v>1375.1200000000026</v>
      </c>
      <c r="R1273" s="60">
        <v>40965.379999999997</v>
      </c>
      <c r="S1273" s="45" t="str">
        <f>_xlfn.XLOOKUP(Tabla20[[#This Row],[cedula]],TMODELO[Numero Documento],TMODELO[gen])</f>
        <v>F</v>
      </c>
      <c r="T1273" s="49" t="str">
        <f>_xlfn.XLOOKUP(Tabla20[[#This Row],[cedula]],TMODELO[Numero Documento],TMODELO[Lugar Funciones Codigo])</f>
        <v>01.83.02.00.02</v>
      </c>
    </row>
    <row r="1274" spans="1:20" hidden="1">
      <c r="A1274" s="57" t="s">
        <v>3112</v>
      </c>
      <c r="B1274" s="57" t="s">
        <v>3147</v>
      </c>
      <c r="C1274" s="57" t="s">
        <v>3155</v>
      </c>
      <c r="D1274" s="57" t="s">
        <v>2870</v>
      </c>
      <c r="E1274" s="57" t="str">
        <f>_xlfn.XLOOKUP(Tabla20[[#This Row],[cedula]],TMODELO[Numero Documento],TMODELO[Empleado])</f>
        <v>JUAN RAMON CONTRERAS STEFAN</v>
      </c>
      <c r="F1274" s="57" t="s">
        <v>568</v>
      </c>
      <c r="G1274" s="57" t="str">
        <f>_xlfn.XLOOKUP(Tabla20[[#This Row],[cedula]],TMODELO[Numero Documento],TMODELO[Lugar Funciones])</f>
        <v>GRAN TEATRO DEL CIBAO</v>
      </c>
      <c r="H1274" s="57" t="str">
        <f>_xlfn.XLOOKUP(Tabla20[[#This Row],[cedula]],TCARRERA[CEDULA],TCARRERA[CATEGORIA DEL SERVIDOR],"")</f>
        <v/>
      </c>
      <c r="I1274" s="65" t="e">
        <f>_xlfn.XLOOKUP(Tabla20[[#This Row],[NOMBRE Y APELLIDO]],#REF!,#REF!,_xlfn.XLOOKUP(Tabla20[[#This Row],[CARGO]],Tabla10[CARGO],Tabla10[CATEGORIA],""))</f>
        <v>#REF!</v>
      </c>
      <c r="J1274" s="41" t="e">
        <f>IF(Tabla20[[#This Row],[CARRERA]]&lt;&gt;"",Tabla20[[#This Row],[CARRERA]],IF(Tabla20[[#This Row],[Columna1]]&lt;&gt;"",Tabla20[[#This Row],[Columna1]],""))</f>
        <v>#REF!</v>
      </c>
      <c r="K1274" s="55">
        <f>IF(Tabla20[[#This Row],[TIPO]]="Temporales",_xlfn.XLOOKUP(Tabla20[[#This Row],[NOMBRE Y APELLIDO]],TBLFECHAS[NOMBRE Y APELLIDO],TBLFECHAS[DESDE]),"")</f>
        <v>44713</v>
      </c>
      <c r="L1274" s="55">
        <f>IF(Tabla20[[#This Row],[TIPO]]="Temporales",_xlfn.XLOOKUP(Tabla20[[#This Row],[NOMBRE Y APELLIDO]],TBLFECHAS[NOMBRE Y APELLIDO],TBLFECHAS[HASTA]),"")</f>
        <v>44896</v>
      </c>
      <c r="M1274" s="58">
        <v>36000</v>
      </c>
      <c r="N1274" s="63">
        <v>0</v>
      </c>
      <c r="O1274" s="60">
        <v>1094.4000000000001</v>
      </c>
      <c r="P1274" s="60">
        <v>1033.2</v>
      </c>
      <c r="Q1274" s="60">
        <f>Tabla20[[#This Row],[sbruto]]-SUM(Tabla20[[#This Row],[ISR]:[AFP]])-Tabla20[[#This Row],[sneto]]</f>
        <v>25</v>
      </c>
      <c r="R1274" s="60">
        <v>33847.4</v>
      </c>
      <c r="S1274" s="48" t="str">
        <f>_xlfn.XLOOKUP(Tabla20[[#This Row],[cedula]],TMODELO[Numero Documento],TMODELO[gen])</f>
        <v>M</v>
      </c>
      <c r="T1274" s="49" t="str">
        <f>_xlfn.XLOOKUP(Tabla20[[#This Row],[cedula]],TMODELO[Numero Documento],TMODELO[Lugar Funciones Codigo])</f>
        <v>01.83.02.00.02</v>
      </c>
    </row>
    <row r="1275" spans="1:20" hidden="1">
      <c r="A1275" s="57" t="s">
        <v>3112</v>
      </c>
      <c r="B1275" s="57" t="s">
        <v>3147</v>
      </c>
      <c r="C1275" s="57" t="s">
        <v>3155</v>
      </c>
      <c r="D1275" s="57" t="s">
        <v>2918</v>
      </c>
      <c r="E1275" s="57" t="str">
        <f>_xlfn.XLOOKUP(Tabla20[[#This Row],[cedula]],TMODELO[Numero Documento],TMODELO[Empleado])</f>
        <v>ROBINSON BERNABE AYBAR</v>
      </c>
      <c r="F1275" s="57" t="s">
        <v>132</v>
      </c>
      <c r="G1275" s="57" t="str">
        <f>_xlfn.XLOOKUP(Tabla20[[#This Row],[cedula]],TMODELO[Numero Documento],TMODELO[Lugar Funciones])</f>
        <v>CENTRO DE LA CULTURA DE SANTIAGO</v>
      </c>
      <c r="H1275" s="57" t="str">
        <f>_xlfn.XLOOKUP(Tabla20[[#This Row],[cedula]],TCARRERA[CEDULA],TCARRERA[CATEGORIA DEL SERVIDOR],"")</f>
        <v/>
      </c>
      <c r="I1275" s="65" t="e">
        <f>_xlfn.XLOOKUP(Tabla20[[#This Row],[NOMBRE Y APELLIDO]],#REF!,#REF!,_xlfn.XLOOKUP(Tabla20[[#This Row],[CARGO]],Tabla10[CARGO],Tabla10[CATEGORIA],""))</f>
        <v>#REF!</v>
      </c>
      <c r="J1275" s="41" t="e">
        <f>IF(Tabla20[[#This Row],[CARRERA]]&lt;&gt;"",Tabla20[[#This Row],[CARRERA]],IF(Tabla20[[#This Row],[Columna1]]&lt;&gt;"",Tabla20[[#This Row],[Columna1]],""))</f>
        <v>#REF!</v>
      </c>
      <c r="K1275" s="55">
        <f>IF(Tabla20[[#This Row],[TIPO]]="Temporales",_xlfn.XLOOKUP(Tabla20[[#This Row],[NOMBRE Y APELLIDO]],TBLFECHAS[NOMBRE Y APELLIDO],TBLFECHAS[DESDE]),"")</f>
        <v>44682</v>
      </c>
      <c r="L1275" s="55">
        <f>IF(Tabla20[[#This Row],[TIPO]]="Temporales",_xlfn.XLOOKUP(Tabla20[[#This Row],[NOMBRE Y APELLIDO]],TBLFECHAS[NOMBRE Y APELLIDO],TBLFECHAS[HASTA]),"")</f>
        <v>44866</v>
      </c>
      <c r="M1275" s="58">
        <v>115000</v>
      </c>
      <c r="N1275" s="61">
        <v>0</v>
      </c>
      <c r="O1275" s="60">
        <v>3496</v>
      </c>
      <c r="P1275" s="60">
        <v>3300.5</v>
      </c>
      <c r="Q1275" s="60">
        <f>Tabla20[[#This Row],[sbruto]]-SUM(Tabla20[[#This Row],[ISR]:[AFP]])-Tabla20[[#This Row],[sneto]]</f>
        <v>25</v>
      </c>
      <c r="R1275" s="60">
        <v>108178.5</v>
      </c>
      <c r="S1275" s="48" t="str">
        <f>_xlfn.XLOOKUP(Tabla20[[#This Row],[cedula]],TMODELO[Numero Documento],TMODELO[gen])</f>
        <v>M</v>
      </c>
      <c r="T1275" s="49" t="str">
        <f>_xlfn.XLOOKUP(Tabla20[[#This Row],[cedula]],TMODELO[Numero Documento],TMODELO[Lugar Funciones Codigo])</f>
        <v>01.83.02.00.03</v>
      </c>
    </row>
    <row r="1276" spans="1:20" hidden="1">
      <c r="A1276" s="57" t="s">
        <v>3112</v>
      </c>
      <c r="B1276" s="57" t="s">
        <v>3147</v>
      </c>
      <c r="C1276" s="57" t="s">
        <v>3155</v>
      </c>
      <c r="D1276" s="57" t="s">
        <v>2842</v>
      </c>
      <c r="E1276" s="57" t="str">
        <f>_xlfn.XLOOKUP(Tabla20[[#This Row],[cedula]],TMODELO[Numero Documento],TMODELO[Empleado])</f>
        <v>EVA MARIA ESPINAL DE ACOSTA</v>
      </c>
      <c r="F1276" s="57" t="s">
        <v>1757</v>
      </c>
      <c r="G1276" s="57" t="str">
        <f>_xlfn.XLOOKUP(Tabla20[[#This Row],[cedula]],TMODELO[Numero Documento],TMODELO[Lugar Funciones])</f>
        <v>CENTRO DE LA CULTURA DE SANTIAGO</v>
      </c>
      <c r="H1276" s="57" t="str">
        <f>_xlfn.XLOOKUP(Tabla20[[#This Row],[cedula]],TCARRERA[CEDULA],TCARRERA[CATEGORIA DEL SERVIDOR],"")</f>
        <v/>
      </c>
      <c r="I1276" s="65" t="e">
        <f>_xlfn.XLOOKUP(Tabla20[[#This Row],[NOMBRE Y APELLIDO]],#REF!,#REF!,_xlfn.XLOOKUP(Tabla20[[#This Row],[CARGO]],Tabla10[CARGO],Tabla10[CATEGORIA],""))</f>
        <v>#REF!</v>
      </c>
      <c r="J1276" s="41" t="e">
        <f>IF(Tabla20[[#This Row],[CARRERA]]&lt;&gt;"",Tabla20[[#This Row],[CARRERA]],IF(Tabla20[[#This Row],[Columna1]]&lt;&gt;"",Tabla20[[#This Row],[Columna1]],""))</f>
        <v>#REF!</v>
      </c>
      <c r="K1276" s="55">
        <f>IF(Tabla20[[#This Row],[TIPO]]="Temporales",_xlfn.XLOOKUP(Tabla20[[#This Row],[NOMBRE Y APELLIDO]],TBLFECHAS[NOMBRE Y APELLIDO],TBLFECHAS[DESDE]),"")</f>
        <v>44713</v>
      </c>
      <c r="L1276" s="55">
        <f>IF(Tabla20[[#This Row],[TIPO]]="Temporales",_xlfn.XLOOKUP(Tabla20[[#This Row],[NOMBRE Y APELLIDO]],TBLFECHAS[NOMBRE Y APELLIDO],TBLFECHAS[HASTA]),"")</f>
        <v>44896</v>
      </c>
      <c r="M1276" s="58">
        <v>45000</v>
      </c>
      <c r="N1276" s="63">
        <v>0</v>
      </c>
      <c r="O1276" s="60">
        <v>1368</v>
      </c>
      <c r="P1276" s="60">
        <v>1291.5</v>
      </c>
      <c r="Q1276" s="60">
        <f>Tabla20[[#This Row],[sbruto]]-SUM(Tabla20[[#This Row],[ISR]:[AFP]])-Tabla20[[#This Row],[sneto]]</f>
        <v>25</v>
      </c>
      <c r="R1276" s="60">
        <v>42315.5</v>
      </c>
      <c r="S1276" s="45" t="str">
        <f>_xlfn.XLOOKUP(Tabla20[[#This Row],[cedula]],TMODELO[Numero Documento],TMODELO[gen])</f>
        <v>F</v>
      </c>
      <c r="T1276" s="49" t="str">
        <f>_xlfn.XLOOKUP(Tabla20[[#This Row],[cedula]],TMODELO[Numero Documento],TMODELO[Lugar Funciones Codigo])</f>
        <v>01.83.02.00.03</v>
      </c>
    </row>
    <row r="1277" spans="1:20" hidden="1">
      <c r="A1277" s="57" t="s">
        <v>3112</v>
      </c>
      <c r="B1277" s="57" t="s">
        <v>3147</v>
      </c>
      <c r="C1277" s="57" t="s">
        <v>3155</v>
      </c>
      <c r="D1277" s="57" t="s">
        <v>2826</v>
      </c>
      <c r="E1277" s="57" t="str">
        <f>_xlfn.XLOOKUP(Tabla20[[#This Row],[cedula]],TMODELO[Numero Documento],TMODELO[Empleado])</f>
        <v>CLAUDIA LISBET MORALES HERNANDEZ</v>
      </c>
      <c r="F1277" s="57" t="s">
        <v>112</v>
      </c>
      <c r="G1277" s="57" t="str">
        <f>_xlfn.XLOOKUP(Tabla20[[#This Row],[cedula]],TMODELO[Numero Documento],TMODELO[Lugar Funciones])</f>
        <v>CENTRO DE LA CULTURA NARCISO GONZALEZ</v>
      </c>
      <c r="H1277" s="57" t="str">
        <f>_xlfn.XLOOKUP(Tabla20[[#This Row],[cedula]],TCARRERA[CEDULA],TCARRERA[CATEGORIA DEL SERVIDOR],"")</f>
        <v/>
      </c>
      <c r="I1277" s="65" t="e">
        <f>_xlfn.XLOOKUP(Tabla20[[#This Row],[NOMBRE Y APELLIDO]],#REF!,#REF!,_xlfn.XLOOKUP(Tabla20[[#This Row],[CARGO]],Tabla10[CARGO],Tabla10[CATEGORIA],""))</f>
        <v>#REF!</v>
      </c>
      <c r="J1277" s="41" t="e">
        <f>IF(Tabla20[[#This Row],[CARRERA]]&lt;&gt;"",Tabla20[[#This Row],[CARRERA]],IF(Tabla20[[#This Row],[Columna1]]&lt;&gt;"",Tabla20[[#This Row],[Columna1]],""))</f>
        <v>#REF!</v>
      </c>
      <c r="K1277" s="55">
        <f>IF(Tabla20[[#This Row],[TIPO]]="Temporales",_xlfn.XLOOKUP(Tabla20[[#This Row],[NOMBRE Y APELLIDO]],TBLFECHAS[NOMBRE Y APELLIDO],TBLFECHAS[DESDE]),"")</f>
        <v>44774</v>
      </c>
      <c r="L1277" s="55">
        <f>IF(Tabla20[[#This Row],[TIPO]]="Temporales",_xlfn.XLOOKUP(Tabla20[[#This Row],[NOMBRE Y APELLIDO]],TBLFECHAS[NOMBRE Y APELLIDO],TBLFECHAS[HASTA]),"")</f>
        <v>44958</v>
      </c>
      <c r="M1277" s="58">
        <v>16500</v>
      </c>
      <c r="N1277" s="63">
        <v>0</v>
      </c>
      <c r="O1277" s="60">
        <v>501.6</v>
      </c>
      <c r="P1277" s="60">
        <v>473.55</v>
      </c>
      <c r="Q1277" s="60">
        <f>Tabla20[[#This Row],[sbruto]]-SUM(Tabla20[[#This Row],[ISR]:[AFP]])-Tabla20[[#This Row],[sneto]]</f>
        <v>25</v>
      </c>
      <c r="R1277" s="60">
        <v>15499.85</v>
      </c>
      <c r="S1277" s="45" t="str">
        <f>_xlfn.XLOOKUP(Tabla20[[#This Row],[cedula]],TMODELO[Numero Documento],TMODELO[gen])</f>
        <v>F</v>
      </c>
      <c r="T1277" s="49" t="str">
        <f>_xlfn.XLOOKUP(Tabla20[[#This Row],[cedula]],TMODELO[Numero Documento],TMODELO[Lugar Funciones Codigo])</f>
        <v>01.83.02.00.04</v>
      </c>
    </row>
    <row r="1278" spans="1:20" hidden="1">
      <c r="A1278" s="57" t="s">
        <v>3112</v>
      </c>
      <c r="B1278" s="57" t="s">
        <v>3147</v>
      </c>
      <c r="C1278" s="57" t="s">
        <v>3155</v>
      </c>
      <c r="D1278" s="57" t="s">
        <v>2833</v>
      </c>
      <c r="E1278" s="57" t="str">
        <f>_xlfn.XLOOKUP(Tabla20[[#This Row],[cedula]],TMODELO[Numero Documento],TMODELO[Empleado])</f>
        <v>DI BLASIO TAVERAS MEDINA</v>
      </c>
      <c r="F1278" s="57" t="s">
        <v>132</v>
      </c>
      <c r="G1278" s="57" t="str">
        <f>_xlfn.XLOOKUP(Tabla20[[#This Row],[cedula]],TMODELO[Numero Documento],TMODELO[Lugar Funciones])</f>
        <v>CENTRO CULTURAL SAN JUAN DE LA MAGUANA</v>
      </c>
      <c r="H1278" s="57" t="str">
        <f>_xlfn.XLOOKUP(Tabla20[[#This Row],[cedula]],TCARRERA[CEDULA],TCARRERA[CATEGORIA DEL SERVIDOR],"")</f>
        <v/>
      </c>
      <c r="I1278" s="65" t="e">
        <f>_xlfn.XLOOKUP(Tabla20[[#This Row],[NOMBRE Y APELLIDO]],#REF!,#REF!,_xlfn.XLOOKUP(Tabla20[[#This Row],[CARGO]],Tabla10[CARGO],Tabla10[CATEGORIA],""))</f>
        <v>#REF!</v>
      </c>
      <c r="J1278" s="41" t="e">
        <f>IF(Tabla20[[#This Row],[CARRERA]]&lt;&gt;"",Tabla20[[#This Row],[CARRERA]],IF(Tabla20[[#This Row],[Columna1]]&lt;&gt;"",Tabla20[[#This Row],[Columna1]],""))</f>
        <v>#REF!</v>
      </c>
      <c r="K1278" s="55">
        <f>IF(Tabla20[[#This Row],[TIPO]]="Temporales",_xlfn.XLOOKUP(Tabla20[[#This Row],[NOMBRE Y APELLIDO]],TBLFECHAS[NOMBRE Y APELLIDO],TBLFECHAS[DESDE]),"")</f>
        <v>44682</v>
      </c>
      <c r="L1278" s="55">
        <f>IF(Tabla20[[#This Row],[TIPO]]="Temporales",_xlfn.XLOOKUP(Tabla20[[#This Row],[NOMBRE Y APELLIDO]],TBLFECHAS[NOMBRE Y APELLIDO],TBLFECHAS[HASTA]),"")</f>
        <v>44835</v>
      </c>
      <c r="M1278" s="58">
        <v>100000</v>
      </c>
      <c r="N1278" s="63">
        <v>0</v>
      </c>
      <c r="O1278" s="60">
        <v>3040</v>
      </c>
      <c r="P1278" s="60">
        <v>2870</v>
      </c>
      <c r="Q1278" s="60">
        <f>Tabla20[[#This Row],[sbruto]]-SUM(Tabla20[[#This Row],[ISR]:[AFP]])-Tabla20[[#This Row],[sneto]]</f>
        <v>25</v>
      </c>
      <c r="R1278" s="60">
        <v>94065</v>
      </c>
      <c r="S1278" s="45" t="str">
        <f>_xlfn.XLOOKUP(Tabla20[[#This Row],[cedula]],TMODELO[Numero Documento],TMODELO[gen])</f>
        <v>M</v>
      </c>
      <c r="T1278" s="49" t="str">
        <f>_xlfn.XLOOKUP(Tabla20[[#This Row],[cedula]],TMODELO[Numero Documento],TMODELO[Lugar Funciones Codigo])</f>
        <v>01.83.02.00.06</v>
      </c>
    </row>
    <row r="1279" spans="1:20" hidden="1">
      <c r="A1279" s="57" t="s">
        <v>3112</v>
      </c>
      <c r="B1279" s="57" t="s">
        <v>3147</v>
      </c>
      <c r="C1279" s="57" t="s">
        <v>3155</v>
      </c>
      <c r="D1279" s="57" t="s">
        <v>2836</v>
      </c>
      <c r="E1279" s="57" t="str">
        <f>_xlfn.XLOOKUP(Tabla20[[#This Row],[cedula]],TMODELO[Numero Documento],TMODELO[Empleado])</f>
        <v>EDDY RICHARD MARTELL BRAZOBAN</v>
      </c>
      <c r="F1279" s="57" t="s">
        <v>245</v>
      </c>
      <c r="G1279" s="57" t="str">
        <f>_xlfn.XLOOKUP(Tabla20[[#This Row],[cedula]],TMODELO[Numero Documento],TMODELO[Lugar Funciones])</f>
        <v>DEPARTAMENTO DE INVENTARIO DE BIENES CULTURALES</v>
      </c>
      <c r="H1279" s="57" t="str">
        <f>_xlfn.XLOOKUP(Tabla20[[#This Row],[cedula]],TCARRERA[CEDULA],TCARRERA[CATEGORIA DEL SERVIDOR],"")</f>
        <v/>
      </c>
      <c r="I1279" s="65" t="e">
        <f>_xlfn.XLOOKUP(Tabla20[[#This Row],[NOMBRE Y APELLIDO]],#REF!,#REF!,_xlfn.XLOOKUP(Tabla20[[#This Row],[CARGO]],Tabla10[CARGO],Tabla10[CATEGORIA],""))</f>
        <v>#REF!</v>
      </c>
      <c r="J1279" s="41" t="e">
        <f>IF(Tabla20[[#This Row],[CARRERA]]&lt;&gt;"",Tabla20[[#This Row],[CARRERA]],IF(Tabla20[[#This Row],[Columna1]]&lt;&gt;"",Tabla20[[#This Row],[Columna1]],""))</f>
        <v>#REF!</v>
      </c>
      <c r="K1279" s="55">
        <f>IF(Tabla20[[#This Row],[TIPO]]="Temporales",_xlfn.XLOOKUP(Tabla20[[#This Row],[NOMBRE Y APELLIDO]],TBLFECHAS[NOMBRE Y APELLIDO],TBLFECHAS[DESDE]),"")</f>
        <v>44774</v>
      </c>
      <c r="L1279" s="55">
        <f>IF(Tabla20[[#This Row],[TIPO]]="Temporales",_xlfn.XLOOKUP(Tabla20[[#This Row],[NOMBRE Y APELLIDO]],TBLFECHAS[NOMBRE Y APELLIDO],TBLFECHAS[HASTA]),"")</f>
        <v>44958</v>
      </c>
      <c r="M1279" s="58">
        <v>45000</v>
      </c>
      <c r="N1279" s="63">
        <v>0</v>
      </c>
      <c r="O1279" s="60">
        <v>1368</v>
      </c>
      <c r="P1279" s="60">
        <v>1291.5</v>
      </c>
      <c r="Q1279" s="60">
        <f>Tabla20[[#This Row],[sbruto]]-SUM(Tabla20[[#This Row],[ISR]:[AFP]])-Tabla20[[#This Row],[sneto]]</f>
        <v>25</v>
      </c>
      <c r="R1279" s="60">
        <v>42315.5</v>
      </c>
      <c r="S1279" s="45" t="str">
        <f>_xlfn.XLOOKUP(Tabla20[[#This Row],[cedula]],TMODELO[Numero Documento],TMODELO[gen])</f>
        <v>M</v>
      </c>
      <c r="T1279" s="49" t="str">
        <f>_xlfn.XLOOKUP(Tabla20[[#This Row],[cedula]],TMODELO[Numero Documento],TMODELO[Lugar Funciones Codigo])</f>
        <v>01.83.03.00.00.02</v>
      </c>
    </row>
    <row r="1280" spans="1:20" hidden="1">
      <c r="A1280" s="57" t="s">
        <v>3112</v>
      </c>
      <c r="B1280" s="57" t="s">
        <v>3147</v>
      </c>
      <c r="C1280" s="57" t="s">
        <v>3155</v>
      </c>
      <c r="D1280" s="57" t="s">
        <v>3116</v>
      </c>
      <c r="E1280" s="57" t="str">
        <f>_xlfn.XLOOKUP(Tabla20[[#This Row],[cedula]],TMODELO[Numero Documento],TMODELO[Empleado])</f>
        <v>YSRAEL FABIAN JORGE</v>
      </c>
      <c r="F1280" s="57" t="s">
        <v>102</v>
      </c>
      <c r="G1280" s="57" t="str">
        <f>_xlfn.XLOOKUP(Tabla20[[#This Row],[cedula]],TMODELO[Numero Documento],TMODELO[Lugar Funciones])</f>
        <v>DIRECCION NACIONAL DE PATRIMONIO MONUMENTAL</v>
      </c>
      <c r="H1280" s="57" t="str">
        <f>_xlfn.XLOOKUP(Tabla20[[#This Row],[cedula]],TCARRERA[CEDULA],TCARRERA[CATEGORIA DEL SERVIDOR],"")</f>
        <v/>
      </c>
      <c r="I1280" s="65" t="e">
        <f>_xlfn.XLOOKUP(Tabla20[[#This Row],[NOMBRE Y APELLIDO]],#REF!,#REF!,_xlfn.XLOOKUP(Tabla20[[#This Row],[CARGO]],Tabla10[CARGO],Tabla10[CATEGORIA],""))</f>
        <v>#REF!</v>
      </c>
      <c r="J1280" s="41" t="e">
        <f>IF(Tabla20[[#This Row],[CARRERA]]&lt;&gt;"",Tabla20[[#This Row],[CARRERA]],IF(Tabla20[[#This Row],[Columna1]]&lt;&gt;"",Tabla20[[#This Row],[Columna1]],""))</f>
        <v>#REF!</v>
      </c>
      <c r="K1280" s="55">
        <f>IF(Tabla20[[#This Row],[TIPO]]="Temporales",_xlfn.XLOOKUP(Tabla20[[#This Row],[NOMBRE Y APELLIDO]],TBLFECHAS[NOMBRE Y APELLIDO],TBLFECHAS[DESDE]),"")</f>
        <v>44684</v>
      </c>
      <c r="L1280" s="55">
        <f>IF(Tabla20[[#This Row],[TIPO]]="Temporales",_xlfn.XLOOKUP(Tabla20[[#This Row],[NOMBRE Y APELLIDO]],TBLFECHAS[NOMBRE Y APELLIDO],TBLFECHAS[HASTA]),"")</f>
        <v>44868</v>
      </c>
      <c r="M1280" s="58">
        <v>70000</v>
      </c>
      <c r="N1280" s="63">
        <v>0</v>
      </c>
      <c r="O1280" s="60">
        <v>2128</v>
      </c>
      <c r="P1280" s="60">
        <v>2009</v>
      </c>
      <c r="Q1280" s="60">
        <f>Tabla20[[#This Row],[sbruto]]-SUM(Tabla20[[#This Row],[ISR]:[AFP]])-Tabla20[[#This Row],[sneto]]</f>
        <v>25</v>
      </c>
      <c r="R1280" s="60">
        <v>65838</v>
      </c>
      <c r="S1280" s="45" t="str">
        <f>_xlfn.XLOOKUP(Tabla20[[#This Row],[cedula]],TMODELO[Numero Documento],TMODELO[gen])</f>
        <v>M</v>
      </c>
      <c r="T1280" s="49" t="str">
        <f>_xlfn.XLOOKUP(Tabla20[[#This Row],[cedula]],TMODELO[Numero Documento],TMODELO[Lugar Funciones Codigo])</f>
        <v>01.83.03.03</v>
      </c>
    </row>
    <row r="1281" spans="1:20" hidden="1">
      <c r="A1281" s="57" t="s">
        <v>3112</v>
      </c>
      <c r="B1281" s="57" t="s">
        <v>3147</v>
      </c>
      <c r="C1281" s="57" t="s">
        <v>3155</v>
      </c>
      <c r="D1281" s="57" t="s">
        <v>2856</v>
      </c>
      <c r="E1281" s="57" t="str">
        <f>_xlfn.XLOOKUP(Tabla20[[#This Row],[cedula]],TMODELO[Numero Documento],TMODELO[Empleado])</f>
        <v>JESSICA ELAINE GONZALEZ VARGAS</v>
      </c>
      <c r="F1281" s="57" t="s">
        <v>102</v>
      </c>
      <c r="G1281" s="57" t="str">
        <f>_xlfn.XLOOKUP(Tabla20[[#This Row],[cedula]],TMODELO[Numero Documento],TMODELO[Lugar Funciones])</f>
        <v>DIRECCION NACIONAL DE PATRIMONIO MONUMENTAL</v>
      </c>
      <c r="H1281" s="57" t="str">
        <f>_xlfn.XLOOKUP(Tabla20[[#This Row],[cedula]],TCARRERA[CEDULA],TCARRERA[CATEGORIA DEL SERVIDOR],"")</f>
        <v/>
      </c>
      <c r="I1281" s="65" t="e">
        <f>_xlfn.XLOOKUP(Tabla20[[#This Row],[NOMBRE Y APELLIDO]],#REF!,#REF!,_xlfn.XLOOKUP(Tabla20[[#This Row],[CARGO]],Tabla10[CARGO],Tabla10[CATEGORIA],""))</f>
        <v>#REF!</v>
      </c>
      <c r="J1281" s="41" t="e">
        <f>IF(Tabla20[[#This Row],[CARRERA]]&lt;&gt;"",Tabla20[[#This Row],[CARRERA]],IF(Tabla20[[#This Row],[Columna1]]&lt;&gt;"",Tabla20[[#This Row],[Columna1]],""))</f>
        <v>#REF!</v>
      </c>
      <c r="K1281" s="55">
        <f>IF(Tabla20[[#This Row],[TIPO]]="Temporales",_xlfn.XLOOKUP(Tabla20[[#This Row],[NOMBRE Y APELLIDO]],TBLFECHAS[NOMBRE Y APELLIDO],TBLFECHAS[DESDE]),"")</f>
        <v>44774</v>
      </c>
      <c r="L1281" s="55">
        <f>IF(Tabla20[[#This Row],[TIPO]]="Temporales",_xlfn.XLOOKUP(Tabla20[[#This Row],[NOMBRE Y APELLIDO]],TBLFECHAS[NOMBRE Y APELLIDO],TBLFECHAS[HASTA]),"")</f>
        <v>44958</v>
      </c>
      <c r="M1281" s="58">
        <v>60000</v>
      </c>
      <c r="N1281" s="63">
        <v>0</v>
      </c>
      <c r="O1281" s="60">
        <v>1824</v>
      </c>
      <c r="P1281" s="60">
        <v>1722</v>
      </c>
      <c r="Q1281" s="60">
        <f>Tabla20[[#This Row],[sbruto]]-SUM(Tabla20[[#This Row],[ISR]:[AFP]])-Tabla20[[#This Row],[sneto]]</f>
        <v>25</v>
      </c>
      <c r="R1281" s="60">
        <v>56429</v>
      </c>
      <c r="S1281" s="48" t="str">
        <f>_xlfn.XLOOKUP(Tabla20[[#This Row],[cedula]],TMODELO[Numero Documento],TMODELO[gen])</f>
        <v>F</v>
      </c>
      <c r="T1281" s="49" t="str">
        <f>_xlfn.XLOOKUP(Tabla20[[#This Row],[cedula]],TMODELO[Numero Documento],TMODELO[Lugar Funciones Codigo])</f>
        <v>01.83.03.03</v>
      </c>
    </row>
    <row r="1282" spans="1:20" hidden="1">
      <c r="A1282" s="57" t="s">
        <v>3112</v>
      </c>
      <c r="B1282" s="57" t="s">
        <v>3147</v>
      </c>
      <c r="C1282" s="57" t="s">
        <v>3155</v>
      </c>
      <c r="D1282" s="57" t="s">
        <v>2914</v>
      </c>
      <c r="E1282" s="57" t="str">
        <f>_xlfn.XLOOKUP(Tabla20[[#This Row],[cedula]],TMODELO[Numero Documento],TMODELO[Empleado])</f>
        <v>RAIZA VALENTINA PRESTOL ALMANZAR DE CAMPOS</v>
      </c>
      <c r="F1282" s="57" t="s">
        <v>1758</v>
      </c>
      <c r="G1282" s="57" t="str">
        <f>_xlfn.XLOOKUP(Tabla20[[#This Row],[cedula]],TMODELO[Numero Documento],TMODELO[Lugar Funciones])</f>
        <v>DIRECCION NACIONAL DE PATRIMONIO MONUMENTAL</v>
      </c>
      <c r="H1282" s="57" t="str">
        <f>_xlfn.XLOOKUP(Tabla20[[#This Row],[cedula]],TCARRERA[CEDULA],TCARRERA[CATEGORIA DEL SERVIDOR],"")</f>
        <v/>
      </c>
      <c r="I1282" s="65" t="e">
        <f>_xlfn.XLOOKUP(Tabla20[[#This Row],[NOMBRE Y APELLIDO]],#REF!,#REF!,_xlfn.XLOOKUP(Tabla20[[#This Row],[CARGO]],Tabla10[CARGO],Tabla10[CATEGORIA],""))</f>
        <v>#REF!</v>
      </c>
      <c r="J1282" s="41" t="e">
        <f>IF(Tabla20[[#This Row],[CARRERA]]&lt;&gt;"",Tabla20[[#This Row],[CARRERA]],IF(Tabla20[[#This Row],[Columna1]]&lt;&gt;"",Tabla20[[#This Row],[Columna1]],""))</f>
        <v>#REF!</v>
      </c>
      <c r="K1282" s="55">
        <f>IF(Tabla20[[#This Row],[TIPO]]="Temporales",_xlfn.XLOOKUP(Tabla20[[#This Row],[NOMBRE Y APELLIDO]],TBLFECHAS[NOMBRE Y APELLIDO],TBLFECHAS[DESDE]),"")</f>
        <v>44713</v>
      </c>
      <c r="L1282" s="55">
        <f>IF(Tabla20[[#This Row],[TIPO]]="Temporales",_xlfn.XLOOKUP(Tabla20[[#This Row],[NOMBRE Y APELLIDO]],TBLFECHAS[NOMBRE Y APELLIDO],TBLFECHAS[HASTA]),"")</f>
        <v>44896</v>
      </c>
      <c r="M1282" s="58">
        <v>55000</v>
      </c>
      <c r="N1282" s="63">
        <v>0</v>
      </c>
      <c r="O1282" s="60">
        <v>1672</v>
      </c>
      <c r="P1282" s="60">
        <v>1578.5</v>
      </c>
      <c r="Q1282" s="60">
        <f>Tabla20[[#This Row],[sbruto]]-SUM(Tabla20[[#This Row],[ISR]:[AFP]])-Tabla20[[#This Row],[sneto]]</f>
        <v>25</v>
      </c>
      <c r="R1282" s="60">
        <v>51724.5</v>
      </c>
      <c r="S1282" s="45" t="str">
        <f>_xlfn.XLOOKUP(Tabla20[[#This Row],[cedula]],TMODELO[Numero Documento],TMODELO[gen])</f>
        <v>F</v>
      </c>
      <c r="T1282" s="49" t="str">
        <f>_xlfn.XLOOKUP(Tabla20[[#This Row],[cedula]],TMODELO[Numero Documento],TMODELO[Lugar Funciones Codigo])</f>
        <v>01.83.03.03</v>
      </c>
    </row>
    <row r="1283" spans="1:20" hidden="1">
      <c r="A1283" s="57" t="s">
        <v>3112</v>
      </c>
      <c r="B1283" s="57" t="s">
        <v>3147</v>
      </c>
      <c r="C1283" s="57" t="s">
        <v>3155</v>
      </c>
      <c r="D1283" s="57" t="s">
        <v>2927</v>
      </c>
      <c r="E1283" s="57" t="str">
        <f>_xlfn.XLOOKUP(Tabla20[[#This Row],[cedula]],TMODELO[Numero Documento],TMODELO[Empleado])</f>
        <v>SMAILING NICOL SILVA PEREZ</v>
      </c>
      <c r="F1283" s="57" t="s">
        <v>1210</v>
      </c>
      <c r="G1283" s="57" t="str">
        <f>_xlfn.XLOOKUP(Tabla20[[#This Row],[cedula]],TMODELO[Numero Documento],TMODELO[Lugar Funciones])</f>
        <v>DIRECCION NACIONAL DE PATRIMONIO MONUMENTAL</v>
      </c>
      <c r="H1283" s="57" t="str">
        <f>_xlfn.XLOOKUP(Tabla20[[#This Row],[cedula]],TCARRERA[CEDULA],TCARRERA[CATEGORIA DEL SERVIDOR],"")</f>
        <v/>
      </c>
      <c r="I1283" s="65" t="e">
        <f>_xlfn.XLOOKUP(Tabla20[[#This Row],[NOMBRE Y APELLIDO]],#REF!,#REF!,_xlfn.XLOOKUP(Tabla20[[#This Row],[CARGO]],Tabla10[CARGO],Tabla10[CATEGORIA],""))</f>
        <v>#REF!</v>
      </c>
      <c r="J1283" s="41" t="e">
        <f>IF(Tabla20[[#This Row],[CARRERA]]&lt;&gt;"",Tabla20[[#This Row],[CARRERA]],IF(Tabla20[[#This Row],[Columna1]]&lt;&gt;"",Tabla20[[#This Row],[Columna1]],""))</f>
        <v>#REF!</v>
      </c>
      <c r="K1283" s="55">
        <f>IF(Tabla20[[#This Row],[TIPO]]="Temporales",_xlfn.XLOOKUP(Tabla20[[#This Row],[NOMBRE Y APELLIDO]],TBLFECHAS[NOMBRE Y APELLIDO],TBLFECHAS[DESDE]),"")</f>
        <v>44652</v>
      </c>
      <c r="L1283" s="55">
        <f>IF(Tabla20[[#This Row],[TIPO]]="Temporales",_xlfn.XLOOKUP(Tabla20[[#This Row],[NOMBRE Y APELLIDO]],TBLFECHAS[NOMBRE Y APELLIDO],TBLFECHAS[HASTA]),"")</f>
        <v>44835</v>
      </c>
      <c r="M1283" s="58">
        <v>55000</v>
      </c>
      <c r="N1283" s="63">
        <v>2559.6799999999998</v>
      </c>
      <c r="O1283" s="60">
        <v>1672</v>
      </c>
      <c r="P1283" s="60">
        <v>1578.5</v>
      </c>
      <c r="Q1283" s="60">
        <f>Tabla20[[#This Row],[sbruto]]-SUM(Tabla20[[#This Row],[ISR]:[AFP]])-Tabla20[[#This Row],[sneto]]</f>
        <v>25</v>
      </c>
      <c r="R1283" s="60">
        <v>49164.82</v>
      </c>
      <c r="S1283" s="45" t="str">
        <f>_xlfn.XLOOKUP(Tabla20[[#This Row],[cedula]],TMODELO[Numero Documento],TMODELO[gen])</f>
        <v>F</v>
      </c>
      <c r="T1283" s="49" t="str">
        <f>_xlfn.XLOOKUP(Tabla20[[#This Row],[cedula]],TMODELO[Numero Documento],TMODELO[Lugar Funciones Codigo])</f>
        <v>01.83.03.03</v>
      </c>
    </row>
    <row r="1284" spans="1:20" hidden="1">
      <c r="A1284" s="57" t="s">
        <v>3112</v>
      </c>
      <c r="B1284" s="57" t="s">
        <v>3147</v>
      </c>
      <c r="C1284" s="57" t="s">
        <v>3155</v>
      </c>
      <c r="D1284" s="57" t="s">
        <v>2915</v>
      </c>
      <c r="E1284" s="57" t="str">
        <f>_xlfn.XLOOKUP(Tabla20[[#This Row],[cedula]],TMODELO[Numero Documento],TMODELO[Empleado])</f>
        <v>RAMON GUILLERMO TABAR GARRIDO</v>
      </c>
      <c r="F1284" s="57" t="s">
        <v>1784</v>
      </c>
      <c r="G1284" s="57" t="str">
        <f>_xlfn.XLOOKUP(Tabla20[[#This Row],[cedula]],TMODELO[Numero Documento],TMODELO[Lugar Funciones])</f>
        <v>DIRECCION NACIONAL DE PATRIMONIO MONUMENTAL</v>
      </c>
      <c r="H1284" s="57" t="str">
        <f>_xlfn.XLOOKUP(Tabla20[[#This Row],[cedula]],TCARRERA[CEDULA],TCARRERA[CATEGORIA DEL SERVIDOR],"")</f>
        <v/>
      </c>
      <c r="I1284" s="65" t="e">
        <f>_xlfn.XLOOKUP(Tabla20[[#This Row],[NOMBRE Y APELLIDO]],#REF!,#REF!,_xlfn.XLOOKUP(Tabla20[[#This Row],[CARGO]],Tabla10[CARGO],Tabla10[CATEGORIA],""))</f>
        <v>#REF!</v>
      </c>
      <c r="J1284" s="41" t="e">
        <f>IF(Tabla20[[#This Row],[CARRERA]]&lt;&gt;"",Tabla20[[#This Row],[CARRERA]],IF(Tabla20[[#This Row],[Columna1]]&lt;&gt;"",Tabla20[[#This Row],[Columna1]],""))</f>
        <v>#REF!</v>
      </c>
      <c r="K1284" s="55">
        <f>IF(Tabla20[[#This Row],[TIPO]]="Temporales",_xlfn.XLOOKUP(Tabla20[[#This Row],[NOMBRE Y APELLIDO]],TBLFECHAS[NOMBRE Y APELLIDO],TBLFECHAS[DESDE]),"")</f>
        <v>44713</v>
      </c>
      <c r="L1284" s="55">
        <f>IF(Tabla20[[#This Row],[TIPO]]="Temporales",_xlfn.XLOOKUP(Tabla20[[#This Row],[NOMBRE Y APELLIDO]],TBLFECHAS[NOMBRE Y APELLIDO],TBLFECHAS[HASTA]),"")</f>
        <v>44896</v>
      </c>
      <c r="M1284" s="58">
        <v>45000</v>
      </c>
      <c r="N1284" s="61">
        <v>0</v>
      </c>
      <c r="O1284" s="60">
        <v>1368</v>
      </c>
      <c r="P1284" s="60">
        <v>1291.5</v>
      </c>
      <c r="Q1284" s="60">
        <f>Tabla20[[#This Row],[sbruto]]-SUM(Tabla20[[#This Row],[ISR]:[AFP]])-Tabla20[[#This Row],[sneto]]</f>
        <v>25</v>
      </c>
      <c r="R1284" s="60">
        <v>42315.5</v>
      </c>
      <c r="S1284" s="45" t="str">
        <f>_xlfn.XLOOKUP(Tabla20[[#This Row],[cedula]],TMODELO[Numero Documento],TMODELO[gen])</f>
        <v>M</v>
      </c>
      <c r="T1284" s="49" t="str">
        <f>_xlfn.XLOOKUP(Tabla20[[#This Row],[cedula]],TMODELO[Numero Documento],TMODELO[Lugar Funciones Codigo])</f>
        <v>01.83.03.03</v>
      </c>
    </row>
    <row r="1285" spans="1:20" hidden="1">
      <c r="A1285" s="57" t="s">
        <v>3112</v>
      </c>
      <c r="B1285" s="57" t="s">
        <v>3147</v>
      </c>
      <c r="C1285" s="57" t="s">
        <v>3155</v>
      </c>
      <c r="D1285" s="57" t="s">
        <v>2938</v>
      </c>
      <c r="E1285" s="57" t="str">
        <f>_xlfn.XLOOKUP(Tabla20[[#This Row],[cedula]],TMODELO[Numero Documento],TMODELO[Empleado])</f>
        <v>YAMILE SANDRA RODRIGUEZ ASILIS</v>
      </c>
      <c r="F1285" s="57" t="s">
        <v>132</v>
      </c>
      <c r="G1285" s="57" t="str">
        <f>_xlfn.XLOOKUP(Tabla20[[#This Row],[cedula]],TMODELO[Numero Documento],TMODELO[Lugar Funciones])</f>
        <v>DEPARTAMENTO REGIONAL DE MONUMENTOS</v>
      </c>
      <c r="H1285" s="57" t="str">
        <f>_xlfn.XLOOKUP(Tabla20[[#This Row],[cedula]],TCARRERA[CEDULA],TCARRERA[CATEGORIA DEL SERVIDOR],"")</f>
        <v/>
      </c>
      <c r="I1285" s="65" t="e">
        <f>_xlfn.XLOOKUP(Tabla20[[#This Row],[NOMBRE Y APELLIDO]],#REF!,#REF!,_xlfn.XLOOKUP(Tabla20[[#This Row],[CARGO]],Tabla10[CARGO],Tabla10[CATEGORIA],""))</f>
        <v>#REF!</v>
      </c>
      <c r="J1285" s="41" t="e">
        <f>IF(Tabla20[[#This Row],[CARRERA]]&lt;&gt;"",Tabla20[[#This Row],[CARRERA]],IF(Tabla20[[#This Row],[Columna1]]&lt;&gt;"",Tabla20[[#This Row],[Columna1]],""))</f>
        <v>#REF!</v>
      </c>
      <c r="K1285" s="55">
        <f>IF(Tabla20[[#This Row],[TIPO]]="Temporales",_xlfn.XLOOKUP(Tabla20[[#This Row],[NOMBRE Y APELLIDO]],TBLFECHAS[NOMBRE Y APELLIDO],TBLFECHAS[DESDE]),"")</f>
        <v>44652</v>
      </c>
      <c r="L1285" s="55">
        <f>IF(Tabla20[[#This Row],[TIPO]]="Temporales",_xlfn.XLOOKUP(Tabla20[[#This Row],[NOMBRE Y APELLIDO]],TBLFECHAS[NOMBRE Y APELLIDO],TBLFECHAS[HASTA]),"")</f>
        <v>44835</v>
      </c>
      <c r="M1285" s="58">
        <v>115000</v>
      </c>
      <c r="N1285" s="63">
        <v>0</v>
      </c>
      <c r="O1285" s="60">
        <v>3496</v>
      </c>
      <c r="P1285" s="60">
        <v>3300.5</v>
      </c>
      <c r="Q1285" s="60">
        <f>Tabla20[[#This Row],[sbruto]]-SUM(Tabla20[[#This Row],[ISR]:[AFP]])-Tabla20[[#This Row],[sneto]]</f>
        <v>25</v>
      </c>
      <c r="R1285" s="60">
        <v>108178.5</v>
      </c>
      <c r="S1285" s="45" t="str">
        <f>_xlfn.XLOOKUP(Tabla20[[#This Row],[cedula]],TMODELO[Numero Documento],TMODELO[gen])</f>
        <v>F</v>
      </c>
      <c r="T1285" s="49" t="str">
        <f>_xlfn.XLOOKUP(Tabla20[[#This Row],[cedula]],TMODELO[Numero Documento],TMODELO[Lugar Funciones Codigo])</f>
        <v>01.83.03.03.00.01</v>
      </c>
    </row>
    <row r="1286" spans="1:20" hidden="1">
      <c r="A1286" s="57" t="s">
        <v>3112</v>
      </c>
      <c r="B1286" s="57" t="s">
        <v>3147</v>
      </c>
      <c r="C1286" s="57" t="s">
        <v>3155</v>
      </c>
      <c r="D1286" s="57" t="s">
        <v>2802</v>
      </c>
      <c r="E1286" s="57" t="str">
        <f>_xlfn.XLOOKUP(Tabla20[[#This Row],[cedula]],TMODELO[Numero Documento],TMODELO[Empleado])</f>
        <v>ANA CRISTINA MARTINEZ GUZMAN</v>
      </c>
      <c r="F1286" s="57" t="s">
        <v>60</v>
      </c>
      <c r="G1286" s="57" t="str">
        <f>_xlfn.XLOOKUP(Tabla20[[#This Row],[cedula]],TMODELO[Numero Documento],TMODELO[Lugar Funciones])</f>
        <v>DIRECCION GENERAL DE MUSEOS</v>
      </c>
      <c r="H1286" s="57" t="str">
        <f>_xlfn.XLOOKUP(Tabla20[[#This Row],[cedula]],TCARRERA[CEDULA],TCARRERA[CATEGORIA DEL SERVIDOR],"")</f>
        <v/>
      </c>
      <c r="I1286" s="65" t="e">
        <f>_xlfn.XLOOKUP(Tabla20[[#This Row],[NOMBRE Y APELLIDO]],#REF!,#REF!,_xlfn.XLOOKUP(Tabla20[[#This Row],[CARGO]],Tabla10[CARGO],Tabla10[CATEGORIA],""))</f>
        <v>#REF!</v>
      </c>
      <c r="J1286" s="41" t="e">
        <f>IF(Tabla20[[#This Row],[CARRERA]]&lt;&gt;"",Tabla20[[#This Row],[CARRERA]],IF(Tabla20[[#This Row],[Columna1]]&lt;&gt;"",Tabla20[[#This Row],[Columna1]],""))</f>
        <v>#REF!</v>
      </c>
      <c r="K1286" s="55">
        <f>IF(Tabla20[[#This Row],[TIPO]]="Temporales",_xlfn.XLOOKUP(Tabla20[[#This Row],[NOMBRE Y APELLIDO]],TBLFECHAS[NOMBRE Y APELLIDO],TBLFECHAS[DESDE]),"")</f>
        <v>44713</v>
      </c>
      <c r="L1286" s="55">
        <f>IF(Tabla20[[#This Row],[TIPO]]="Temporales",_xlfn.XLOOKUP(Tabla20[[#This Row],[NOMBRE Y APELLIDO]],TBLFECHAS[NOMBRE Y APELLIDO],TBLFECHAS[HASTA]),"")</f>
        <v>44896</v>
      </c>
      <c r="M1286" s="58">
        <v>125000</v>
      </c>
      <c r="N1286" s="63">
        <v>0</v>
      </c>
      <c r="O1286" s="60">
        <v>3800</v>
      </c>
      <c r="P1286" s="60">
        <v>3587.5</v>
      </c>
      <c r="Q1286" s="60">
        <f>Tabla20[[#This Row],[sbruto]]-SUM(Tabla20[[#This Row],[ISR]:[AFP]])-Tabla20[[#This Row],[sneto]]</f>
        <v>25</v>
      </c>
      <c r="R1286" s="60">
        <v>117587.5</v>
      </c>
      <c r="S1286" s="45" t="str">
        <f>_xlfn.XLOOKUP(Tabla20[[#This Row],[cedula]],TMODELO[Numero Documento],TMODELO[gen])</f>
        <v>F</v>
      </c>
      <c r="T1286" s="49" t="str">
        <f>_xlfn.XLOOKUP(Tabla20[[#This Row],[cedula]],TMODELO[Numero Documento],TMODELO[Lugar Funciones Codigo])</f>
        <v>01.83.03.04</v>
      </c>
    </row>
    <row r="1287" spans="1:20" hidden="1">
      <c r="A1287" s="57" t="s">
        <v>3112</v>
      </c>
      <c r="B1287" s="57" t="s">
        <v>3147</v>
      </c>
      <c r="C1287" s="57" t="s">
        <v>3155</v>
      </c>
      <c r="D1287" s="57" t="s">
        <v>2936</v>
      </c>
      <c r="E1287" s="57" t="str">
        <f>_xlfn.XLOOKUP(Tabla20[[#This Row],[cedula]],TMODELO[Numero Documento],TMODELO[Empleado])</f>
        <v>WILFREDO ANTONIO MEJIA BETANCES</v>
      </c>
      <c r="F1287" s="57" t="s">
        <v>60</v>
      </c>
      <c r="G1287" s="57" t="str">
        <f>_xlfn.XLOOKUP(Tabla20[[#This Row],[cedula]],TMODELO[Numero Documento],TMODELO[Lugar Funciones])</f>
        <v>DIRECCION GENERAL DE MUSEOS</v>
      </c>
      <c r="H1287" s="57" t="str">
        <f>_xlfn.XLOOKUP(Tabla20[[#This Row],[cedula]],TCARRERA[CEDULA],TCARRERA[CATEGORIA DEL SERVIDOR],"")</f>
        <v/>
      </c>
      <c r="I1287" s="65" t="e">
        <f>_xlfn.XLOOKUP(Tabla20[[#This Row],[NOMBRE Y APELLIDO]],#REF!,#REF!,_xlfn.XLOOKUP(Tabla20[[#This Row],[CARGO]],Tabla10[CARGO],Tabla10[CATEGORIA],""))</f>
        <v>#REF!</v>
      </c>
      <c r="J1287" s="41" t="e">
        <f>IF(Tabla20[[#This Row],[CARRERA]]&lt;&gt;"",Tabla20[[#This Row],[CARRERA]],IF(Tabla20[[#This Row],[Columna1]]&lt;&gt;"",Tabla20[[#This Row],[Columna1]],""))</f>
        <v>#REF!</v>
      </c>
      <c r="K1287" s="55">
        <f>IF(Tabla20[[#This Row],[TIPO]]="Temporales",_xlfn.XLOOKUP(Tabla20[[#This Row],[NOMBRE Y APELLIDO]],TBLFECHAS[NOMBRE Y APELLIDO],TBLFECHAS[DESDE]),"")</f>
        <v>44713</v>
      </c>
      <c r="L1287" s="55">
        <f>IF(Tabla20[[#This Row],[TIPO]]="Temporales",_xlfn.XLOOKUP(Tabla20[[#This Row],[NOMBRE Y APELLIDO]],TBLFECHAS[NOMBRE Y APELLIDO],TBLFECHAS[HASTA]),"")</f>
        <v>44896</v>
      </c>
      <c r="M1287" s="58">
        <v>115000</v>
      </c>
      <c r="N1287" s="63">
        <v>0</v>
      </c>
      <c r="O1287" s="60">
        <v>3496</v>
      </c>
      <c r="P1287" s="60">
        <v>3300.5</v>
      </c>
      <c r="Q1287" s="60">
        <f>Tabla20[[#This Row],[sbruto]]-SUM(Tabla20[[#This Row],[ISR]:[AFP]])-Tabla20[[#This Row],[sneto]]</f>
        <v>25</v>
      </c>
      <c r="R1287" s="60">
        <v>108178.5</v>
      </c>
      <c r="S1287" s="45" t="str">
        <f>_xlfn.XLOOKUP(Tabla20[[#This Row],[cedula]],TMODELO[Numero Documento],TMODELO[gen])</f>
        <v>M</v>
      </c>
      <c r="T1287" s="49" t="str">
        <f>_xlfn.XLOOKUP(Tabla20[[#This Row],[cedula]],TMODELO[Numero Documento],TMODELO[Lugar Funciones Codigo])</f>
        <v>01.83.03.04</v>
      </c>
    </row>
    <row r="1288" spans="1:20" hidden="1">
      <c r="A1288" s="57" t="s">
        <v>3112</v>
      </c>
      <c r="B1288" s="57" t="s">
        <v>3147</v>
      </c>
      <c r="C1288" s="57" t="s">
        <v>3155</v>
      </c>
      <c r="D1288" s="57" t="s">
        <v>2928</v>
      </c>
      <c r="E1288" s="57" t="str">
        <f>_xlfn.XLOOKUP(Tabla20[[#This Row],[cedula]],TMODELO[Numero Documento],TMODELO[Empleado])</f>
        <v>SORANGEL MARIA FERMIN MUÑOZ</v>
      </c>
      <c r="F1288" s="57" t="s">
        <v>60</v>
      </c>
      <c r="G1288" s="57" t="str">
        <f>_xlfn.XLOOKUP(Tabla20[[#This Row],[cedula]],TMODELO[Numero Documento],TMODELO[Lugar Funciones])</f>
        <v>DIRECCION GENERAL DE MUSEOS</v>
      </c>
      <c r="H1288" s="57" t="str">
        <f>_xlfn.XLOOKUP(Tabla20[[#This Row],[cedula]],TCARRERA[CEDULA],TCARRERA[CATEGORIA DEL SERVIDOR],"")</f>
        <v/>
      </c>
      <c r="I1288" s="65" t="e">
        <f>_xlfn.XLOOKUP(Tabla20[[#This Row],[NOMBRE Y APELLIDO]],#REF!,#REF!,_xlfn.XLOOKUP(Tabla20[[#This Row],[CARGO]],Tabla10[CARGO],Tabla10[CATEGORIA],""))</f>
        <v>#REF!</v>
      </c>
      <c r="J1288" s="41" t="e">
        <f>IF(Tabla20[[#This Row],[CARRERA]]&lt;&gt;"",Tabla20[[#This Row],[CARRERA]],IF(Tabla20[[#This Row],[Columna1]]&lt;&gt;"",Tabla20[[#This Row],[Columna1]],""))</f>
        <v>#REF!</v>
      </c>
      <c r="K1288" s="55">
        <f>IF(Tabla20[[#This Row],[TIPO]]="Temporales",_xlfn.XLOOKUP(Tabla20[[#This Row],[NOMBRE Y APELLIDO]],TBLFECHAS[NOMBRE Y APELLIDO],TBLFECHAS[DESDE]),"")</f>
        <v>44774</v>
      </c>
      <c r="L1288" s="55">
        <f>IF(Tabla20[[#This Row],[TIPO]]="Temporales",_xlfn.XLOOKUP(Tabla20[[#This Row],[NOMBRE Y APELLIDO]],TBLFECHAS[NOMBRE Y APELLIDO],TBLFECHAS[HASTA]),"")</f>
        <v>44958</v>
      </c>
      <c r="M1288" s="58">
        <v>115000</v>
      </c>
      <c r="N1288" s="63">
        <v>0</v>
      </c>
      <c r="O1288" s="60">
        <v>3496</v>
      </c>
      <c r="P1288" s="60">
        <v>3300.5</v>
      </c>
      <c r="Q1288" s="60">
        <f>Tabla20[[#This Row],[sbruto]]-SUM(Tabla20[[#This Row],[ISR]:[AFP]])-Tabla20[[#This Row],[sneto]]</f>
        <v>25</v>
      </c>
      <c r="R1288" s="60">
        <v>108178.5</v>
      </c>
      <c r="S1288" s="45" t="str">
        <f>_xlfn.XLOOKUP(Tabla20[[#This Row],[cedula]],TMODELO[Numero Documento],TMODELO[gen])</f>
        <v>F</v>
      </c>
      <c r="T1288" s="49" t="str">
        <f>_xlfn.XLOOKUP(Tabla20[[#This Row],[cedula]],TMODELO[Numero Documento],TMODELO[Lugar Funciones Codigo])</f>
        <v>01.83.03.04</v>
      </c>
    </row>
    <row r="1289" spans="1:20" hidden="1">
      <c r="A1289" s="57" t="s">
        <v>3112</v>
      </c>
      <c r="B1289" s="57" t="s">
        <v>3147</v>
      </c>
      <c r="C1289" s="57" t="s">
        <v>3155</v>
      </c>
      <c r="D1289" s="57" t="s">
        <v>2839</v>
      </c>
      <c r="E1289" s="57" t="str">
        <f>_xlfn.XLOOKUP(Tabla20[[#This Row],[cedula]],TMODELO[Numero Documento],TMODELO[Empleado])</f>
        <v>ELIEZER NOLASCO JIMENEZ</v>
      </c>
      <c r="F1289" s="57" t="s">
        <v>60</v>
      </c>
      <c r="G1289" s="57" t="str">
        <f>_xlfn.XLOOKUP(Tabla20[[#This Row],[cedula]],TMODELO[Numero Documento],TMODELO[Lugar Funciones])</f>
        <v>DIRECCION GENERAL DE MUSEOS</v>
      </c>
      <c r="H1289" s="57" t="str">
        <f>_xlfn.XLOOKUP(Tabla20[[#This Row],[cedula]],TCARRERA[CEDULA],TCARRERA[CATEGORIA DEL SERVIDOR],"")</f>
        <v/>
      </c>
      <c r="I1289" s="65" t="e">
        <f>_xlfn.XLOOKUP(Tabla20[[#This Row],[NOMBRE Y APELLIDO]],#REF!,#REF!,_xlfn.XLOOKUP(Tabla20[[#This Row],[CARGO]],Tabla10[CARGO],Tabla10[CATEGORIA],""))</f>
        <v>#REF!</v>
      </c>
      <c r="J1289" s="41" t="e">
        <f>IF(Tabla20[[#This Row],[CARRERA]]&lt;&gt;"",Tabla20[[#This Row],[CARRERA]],IF(Tabla20[[#This Row],[Columna1]]&lt;&gt;"",Tabla20[[#This Row],[Columna1]],""))</f>
        <v>#REF!</v>
      </c>
      <c r="K1289" s="55">
        <f>IF(Tabla20[[#This Row],[TIPO]]="Temporales",_xlfn.XLOOKUP(Tabla20[[#This Row],[NOMBRE Y APELLIDO]],TBLFECHAS[NOMBRE Y APELLIDO],TBLFECHAS[DESDE]),"")</f>
        <v>44774</v>
      </c>
      <c r="L1289" s="55">
        <f>IF(Tabla20[[#This Row],[TIPO]]="Temporales",_xlfn.XLOOKUP(Tabla20[[#This Row],[NOMBRE Y APELLIDO]],TBLFECHAS[NOMBRE Y APELLIDO],TBLFECHAS[HASTA]),"")</f>
        <v>44958</v>
      </c>
      <c r="M1289" s="58">
        <v>110000</v>
      </c>
      <c r="N1289" s="63">
        <v>0</v>
      </c>
      <c r="O1289" s="60">
        <v>3344</v>
      </c>
      <c r="P1289" s="60">
        <v>3157</v>
      </c>
      <c r="Q1289" s="60">
        <f>Tabla20[[#This Row],[sbruto]]-SUM(Tabla20[[#This Row],[ISR]:[AFP]])-Tabla20[[#This Row],[sneto]]</f>
        <v>25</v>
      </c>
      <c r="R1289" s="60">
        <v>103474</v>
      </c>
      <c r="S1289" s="45" t="str">
        <f>_xlfn.XLOOKUP(Tabla20[[#This Row],[cedula]],TMODELO[Numero Documento],TMODELO[gen])</f>
        <v>M</v>
      </c>
      <c r="T1289" s="49" t="str">
        <f>_xlfn.XLOOKUP(Tabla20[[#This Row],[cedula]],TMODELO[Numero Documento],TMODELO[Lugar Funciones Codigo])</f>
        <v>01.83.03.04</v>
      </c>
    </row>
    <row r="1290" spans="1:20" hidden="1">
      <c r="A1290" s="57" t="s">
        <v>3112</v>
      </c>
      <c r="B1290" s="57" t="s">
        <v>3147</v>
      </c>
      <c r="C1290" s="57" t="s">
        <v>3155</v>
      </c>
      <c r="D1290" s="57" t="s">
        <v>2853</v>
      </c>
      <c r="E1290" s="57" t="str">
        <f>_xlfn.XLOOKUP(Tabla20[[#This Row],[cedula]],TMODELO[Numero Documento],TMODELO[Empleado])</f>
        <v>IRIS ALTAGRACIA DE MONDESERT GRULLON</v>
      </c>
      <c r="F1290" s="57" t="s">
        <v>60</v>
      </c>
      <c r="G1290" s="57" t="str">
        <f>_xlfn.XLOOKUP(Tabla20[[#This Row],[cedula]],TMODELO[Numero Documento],TMODELO[Lugar Funciones])</f>
        <v>DIRECCION GENERAL DE MUSEOS</v>
      </c>
      <c r="H1290" s="57" t="str">
        <f>_xlfn.XLOOKUP(Tabla20[[#This Row],[cedula]],TCARRERA[CEDULA],TCARRERA[CATEGORIA DEL SERVIDOR],"")</f>
        <v/>
      </c>
      <c r="I1290" s="65" t="e">
        <f>_xlfn.XLOOKUP(Tabla20[[#This Row],[NOMBRE Y APELLIDO]],#REF!,#REF!,_xlfn.XLOOKUP(Tabla20[[#This Row],[CARGO]],Tabla10[CARGO],Tabla10[CATEGORIA],""))</f>
        <v>#REF!</v>
      </c>
      <c r="J1290" s="41" t="e">
        <f>IF(Tabla20[[#This Row],[CARRERA]]&lt;&gt;"",Tabla20[[#This Row],[CARRERA]],IF(Tabla20[[#This Row],[Columna1]]&lt;&gt;"",Tabla20[[#This Row],[Columna1]],""))</f>
        <v>#REF!</v>
      </c>
      <c r="K1290" s="55">
        <f>IF(Tabla20[[#This Row],[TIPO]]="Temporales",_xlfn.XLOOKUP(Tabla20[[#This Row],[NOMBRE Y APELLIDO]],TBLFECHAS[NOMBRE Y APELLIDO],TBLFECHAS[DESDE]),"")</f>
        <v>44713</v>
      </c>
      <c r="L1290" s="55">
        <f>IF(Tabla20[[#This Row],[TIPO]]="Temporales",_xlfn.XLOOKUP(Tabla20[[#This Row],[NOMBRE Y APELLIDO]],TBLFECHAS[NOMBRE Y APELLIDO],TBLFECHAS[HASTA]),"")</f>
        <v>44896</v>
      </c>
      <c r="M1290" s="58">
        <v>100000</v>
      </c>
      <c r="N1290" s="63">
        <v>0</v>
      </c>
      <c r="O1290" s="60">
        <v>3040</v>
      </c>
      <c r="P1290" s="60">
        <v>2870</v>
      </c>
      <c r="Q1290" s="60">
        <f>Tabla20[[#This Row],[sbruto]]-SUM(Tabla20[[#This Row],[ISR]:[AFP]])-Tabla20[[#This Row],[sneto]]</f>
        <v>25</v>
      </c>
      <c r="R1290" s="60">
        <v>94065</v>
      </c>
      <c r="S1290" s="45" t="str">
        <f>_xlfn.XLOOKUP(Tabla20[[#This Row],[cedula]],TMODELO[Numero Documento],TMODELO[gen])</f>
        <v>F</v>
      </c>
      <c r="T1290" s="49" t="str">
        <f>_xlfn.XLOOKUP(Tabla20[[#This Row],[cedula]],TMODELO[Numero Documento],TMODELO[Lugar Funciones Codigo])</f>
        <v>01.83.03.04</v>
      </c>
    </row>
    <row r="1291" spans="1:20" hidden="1">
      <c r="A1291" s="57" t="s">
        <v>3112</v>
      </c>
      <c r="B1291" s="57" t="s">
        <v>3147</v>
      </c>
      <c r="C1291" s="57" t="s">
        <v>3155</v>
      </c>
      <c r="D1291" s="57" t="s">
        <v>2827</v>
      </c>
      <c r="E1291" s="57" t="str">
        <f>_xlfn.XLOOKUP(Tabla20[[#This Row],[cedula]],TMODELO[Numero Documento],TMODELO[Empleado])</f>
        <v>CRISTIAN ENMANUEL ALVARADO ROSARIO</v>
      </c>
      <c r="F1291" s="57" t="s">
        <v>1892</v>
      </c>
      <c r="G1291" s="57" t="str">
        <f>_xlfn.XLOOKUP(Tabla20[[#This Row],[cedula]],TMODELO[Numero Documento],TMODELO[Lugar Funciones])</f>
        <v>DIRECCION GENERAL DE MUSEOS</v>
      </c>
      <c r="H1291" s="57" t="str">
        <f>_xlfn.XLOOKUP(Tabla20[[#This Row],[cedula]],TCARRERA[CEDULA],TCARRERA[CATEGORIA DEL SERVIDOR],"")</f>
        <v/>
      </c>
      <c r="I1291" s="65" t="e">
        <f>_xlfn.XLOOKUP(Tabla20[[#This Row],[NOMBRE Y APELLIDO]],#REF!,#REF!,_xlfn.XLOOKUP(Tabla20[[#This Row],[CARGO]],Tabla10[CARGO],Tabla10[CATEGORIA],""))</f>
        <v>#REF!</v>
      </c>
      <c r="J1291" s="41" t="e">
        <f>IF(Tabla20[[#This Row],[CARRERA]]&lt;&gt;"",Tabla20[[#This Row],[CARRERA]],IF(Tabla20[[#This Row],[Columna1]]&lt;&gt;"",Tabla20[[#This Row],[Columna1]],""))</f>
        <v>#REF!</v>
      </c>
      <c r="K1291" s="55">
        <f>IF(Tabla20[[#This Row],[TIPO]]="Temporales",_xlfn.XLOOKUP(Tabla20[[#This Row],[NOMBRE Y APELLIDO]],TBLFECHAS[NOMBRE Y APELLIDO],TBLFECHAS[DESDE]),"")</f>
        <v>44713</v>
      </c>
      <c r="L1291" s="55">
        <f>IF(Tabla20[[#This Row],[TIPO]]="Temporales",_xlfn.XLOOKUP(Tabla20[[#This Row],[NOMBRE Y APELLIDO]],TBLFECHAS[NOMBRE Y APELLIDO],TBLFECHAS[HASTA]),"")</f>
        <v>44896</v>
      </c>
      <c r="M1291" s="58">
        <v>90000</v>
      </c>
      <c r="N1291" s="63">
        <v>0</v>
      </c>
      <c r="O1291" s="60">
        <v>2736</v>
      </c>
      <c r="P1291" s="60">
        <v>2583</v>
      </c>
      <c r="Q1291" s="60">
        <f>Tabla20[[#This Row],[sbruto]]-SUM(Tabla20[[#This Row],[ISR]:[AFP]])-Tabla20[[#This Row],[sneto]]</f>
        <v>25</v>
      </c>
      <c r="R1291" s="60">
        <v>84656</v>
      </c>
      <c r="S1291" s="45" t="str">
        <f>_xlfn.XLOOKUP(Tabla20[[#This Row],[cedula]],TMODELO[Numero Documento],TMODELO[gen])</f>
        <v>M</v>
      </c>
      <c r="T1291" s="49" t="str">
        <f>_xlfn.XLOOKUP(Tabla20[[#This Row],[cedula]],TMODELO[Numero Documento],TMODELO[Lugar Funciones Codigo])</f>
        <v>01.83.03.04</v>
      </c>
    </row>
    <row r="1292" spans="1:20" hidden="1">
      <c r="A1292" s="57" t="s">
        <v>3112</v>
      </c>
      <c r="B1292" s="57" t="s">
        <v>3147</v>
      </c>
      <c r="C1292" s="57" t="s">
        <v>3155</v>
      </c>
      <c r="D1292" s="57" t="s">
        <v>2806</v>
      </c>
      <c r="E1292" s="57" t="str">
        <f>_xlfn.XLOOKUP(Tabla20[[#This Row],[cedula]],TMODELO[Numero Documento],TMODELO[Empleado])</f>
        <v>ANAIBELCA ARZENO VILORIO</v>
      </c>
      <c r="F1292" s="57" t="s">
        <v>1892</v>
      </c>
      <c r="G1292" s="57" t="str">
        <f>_xlfn.XLOOKUP(Tabla20[[#This Row],[cedula]],TMODELO[Numero Documento],TMODELO[Lugar Funciones])</f>
        <v>DIRECCION GENERAL DE MUSEOS</v>
      </c>
      <c r="H1292" s="57" t="str">
        <f>_xlfn.XLOOKUP(Tabla20[[#This Row],[cedula]],TCARRERA[CEDULA],TCARRERA[CATEGORIA DEL SERVIDOR],"")</f>
        <v/>
      </c>
      <c r="I1292" s="65" t="e">
        <f>_xlfn.XLOOKUP(Tabla20[[#This Row],[NOMBRE Y APELLIDO]],#REF!,#REF!,_xlfn.XLOOKUP(Tabla20[[#This Row],[CARGO]],Tabla10[CARGO],Tabla10[CATEGORIA],""))</f>
        <v>#REF!</v>
      </c>
      <c r="J1292" s="41" t="e">
        <f>IF(Tabla20[[#This Row],[CARRERA]]&lt;&gt;"",Tabla20[[#This Row],[CARRERA]],IF(Tabla20[[#This Row],[Columna1]]&lt;&gt;"",Tabla20[[#This Row],[Columna1]],""))</f>
        <v>#REF!</v>
      </c>
      <c r="K1292" s="55">
        <f>IF(Tabla20[[#This Row],[TIPO]]="Temporales",_xlfn.XLOOKUP(Tabla20[[#This Row],[NOMBRE Y APELLIDO]],TBLFECHAS[NOMBRE Y APELLIDO],TBLFECHAS[DESDE]),"")</f>
        <v>44713</v>
      </c>
      <c r="L1292" s="55">
        <f>IF(Tabla20[[#This Row],[TIPO]]="Temporales",_xlfn.XLOOKUP(Tabla20[[#This Row],[NOMBRE Y APELLIDO]],TBLFECHAS[NOMBRE Y APELLIDO],TBLFECHAS[HASTA]),"")</f>
        <v>44896</v>
      </c>
      <c r="M1292" s="58">
        <v>90000</v>
      </c>
      <c r="N1292" s="63">
        <v>0</v>
      </c>
      <c r="O1292" s="60">
        <v>2736</v>
      </c>
      <c r="P1292" s="60">
        <v>2583</v>
      </c>
      <c r="Q1292" s="60">
        <f>Tabla20[[#This Row],[sbruto]]-SUM(Tabla20[[#This Row],[ISR]:[AFP]])-Tabla20[[#This Row],[sneto]]</f>
        <v>25</v>
      </c>
      <c r="R1292" s="60">
        <v>84656</v>
      </c>
      <c r="S1292" s="45" t="str">
        <f>_xlfn.XLOOKUP(Tabla20[[#This Row],[cedula]],TMODELO[Numero Documento],TMODELO[gen])</f>
        <v>F</v>
      </c>
      <c r="T1292" s="49" t="str">
        <f>_xlfn.XLOOKUP(Tabla20[[#This Row],[cedula]],TMODELO[Numero Documento],TMODELO[Lugar Funciones Codigo])</f>
        <v>01.83.03.04</v>
      </c>
    </row>
    <row r="1293" spans="1:20" hidden="1">
      <c r="A1293" s="57" t="s">
        <v>3112</v>
      </c>
      <c r="B1293" s="57" t="s">
        <v>3147</v>
      </c>
      <c r="C1293" s="57" t="s">
        <v>3155</v>
      </c>
      <c r="D1293" s="57" t="s">
        <v>2841</v>
      </c>
      <c r="E1293" s="57" t="str">
        <f>_xlfn.XLOOKUP(Tabla20[[#This Row],[cedula]],TMODELO[Numero Documento],TMODELO[Empleado])</f>
        <v>ERIC OHNET BORBON REYES</v>
      </c>
      <c r="F1293" s="57" t="s">
        <v>245</v>
      </c>
      <c r="G1293" s="57" t="str">
        <f>_xlfn.XLOOKUP(Tabla20[[#This Row],[cedula]],TMODELO[Numero Documento],TMODELO[Lugar Funciones])</f>
        <v>DIRECCION GENERAL DE MUSEOS</v>
      </c>
      <c r="H1293" s="57" t="str">
        <f>_xlfn.XLOOKUP(Tabla20[[#This Row],[cedula]],TCARRERA[CEDULA],TCARRERA[CATEGORIA DEL SERVIDOR],"")</f>
        <v/>
      </c>
      <c r="I1293" s="65" t="e">
        <f>_xlfn.XLOOKUP(Tabla20[[#This Row],[NOMBRE Y APELLIDO]],#REF!,#REF!,_xlfn.XLOOKUP(Tabla20[[#This Row],[CARGO]],Tabla10[CARGO],Tabla10[CATEGORIA],""))</f>
        <v>#REF!</v>
      </c>
      <c r="J1293" s="41" t="e">
        <f>IF(Tabla20[[#This Row],[CARRERA]]&lt;&gt;"",Tabla20[[#This Row],[CARRERA]],IF(Tabla20[[#This Row],[Columna1]]&lt;&gt;"",Tabla20[[#This Row],[Columna1]],""))</f>
        <v>#REF!</v>
      </c>
      <c r="K1293" s="55">
        <f>IF(Tabla20[[#This Row],[TIPO]]="Temporales",_xlfn.XLOOKUP(Tabla20[[#This Row],[NOMBRE Y APELLIDO]],TBLFECHAS[NOMBRE Y APELLIDO],TBLFECHAS[DESDE]),"")</f>
        <v>44713</v>
      </c>
      <c r="L1293" s="55">
        <f>IF(Tabla20[[#This Row],[TIPO]]="Temporales",_xlfn.XLOOKUP(Tabla20[[#This Row],[NOMBRE Y APELLIDO]],TBLFECHAS[NOMBRE Y APELLIDO],TBLFECHAS[HASTA]),"")</f>
        <v>44896</v>
      </c>
      <c r="M1293" s="58">
        <v>70000</v>
      </c>
      <c r="N1293" s="63">
        <v>0</v>
      </c>
      <c r="O1293" s="60">
        <v>2128</v>
      </c>
      <c r="P1293" s="60">
        <v>2009</v>
      </c>
      <c r="Q1293" s="60">
        <f>Tabla20[[#This Row],[sbruto]]-SUM(Tabla20[[#This Row],[ISR]:[AFP]])-Tabla20[[#This Row],[sneto]]</f>
        <v>25</v>
      </c>
      <c r="R1293" s="60">
        <v>65838</v>
      </c>
      <c r="S1293" s="45" t="str">
        <f>_xlfn.XLOOKUP(Tabla20[[#This Row],[cedula]],TMODELO[Numero Documento],TMODELO[gen])</f>
        <v>M</v>
      </c>
      <c r="T1293" s="49" t="str">
        <f>_xlfn.XLOOKUP(Tabla20[[#This Row],[cedula]],TMODELO[Numero Documento],TMODELO[Lugar Funciones Codigo])</f>
        <v>01.83.03.04</v>
      </c>
    </row>
    <row r="1294" spans="1:20" hidden="1">
      <c r="A1294" s="57" t="s">
        <v>3112</v>
      </c>
      <c r="B1294" s="57" t="s">
        <v>3147</v>
      </c>
      <c r="C1294" s="57" t="s">
        <v>3155</v>
      </c>
      <c r="D1294" s="57" t="s">
        <v>2880</v>
      </c>
      <c r="E1294" s="57" t="str">
        <f>_xlfn.XLOOKUP(Tabla20[[#This Row],[cedula]],TMODELO[Numero Documento],TMODELO[Empleado])</f>
        <v>LEONOR MARIA MAFALDA ASILIS ELMUDESI</v>
      </c>
      <c r="F1294" s="57" t="s">
        <v>102</v>
      </c>
      <c r="G1294" s="57" t="str">
        <f>_xlfn.XLOOKUP(Tabla20[[#This Row],[cedula]],TMODELO[Numero Documento],TMODELO[Lugar Funciones])</f>
        <v>DIRECCION GENERAL DE MUSEOS</v>
      </c>
      <c r="H1294" s="57" t="str">
        <f>_xlfn.XLOOKUP(Tabla20[[#This Row],[cedula]],TCARRERA[CEDULA],TCARRERA[CATEGORIA DEL SERVIDOR],"")</f>
        <v/>
      </c>
      <c r="I1294" s="65" t="e">
        <f>_xlfn.XLOOKUP(Tabla20[[#This Row],[NOMBRE Y APELLIDO]],#REF!,#REF!,_xlfn.XLOOKUP(Tabla20[[#This Row],[CARGO]],Tabla10[CARGO],Tabla10[CATEGORIA],""))</f>
        <v>#REF!</v>
      </c>
      <c r="J1294" s="41" t="e">
        <f>IF(Tabla20[[#This Row],[CARRERA]]&lt;&gt;"",Tabla20[[#This Row],[CARRERA]],IF(Tabla20[[#This Row],[Columna1]]&lt;&gt;"",Tabla20[[#This Row],[Columna1]],""))</f>
        <v>#REF!</v>
      </c>
      <c r="K1294" s="55">
        <f>IF(Tabla20[[#This Row],[TIPO]]="Temporales",_xlfn.XLOOKUP(Tabla20[[#This Row],[NOMBRE Y APELLIDO]],TBLFECHAS[NOMBRE Y APELLIDO],TBLFECHAS[DESDE]),"")</f>
        <v>44713</v>
      </c>
      <c r="L1294" s="55">
        <f>IF(Tabla20[[#This Row],[TIPO]]="Temporales",_xlfn.XLOOKUP(Tabla20[[#This Row],[NOMBRE Y APELLIDO]],TBLFECHAS[NOMBRE Y APELLIDO],TBLFECHAS[HASTA]),"")</f>
        <v>44896</v>
      </c>
      <c r="M1294" s="58">
        <v>60000</v>
      </c>
      <c r="N1294" s="63">
        <v>0</v>
      </c>
      <c r="O1294" s="60">
        <v>1824</v>
      </c>
      <c r="P1294" s="60">
        <v>1722</v>
      </c>
      <c r="Q1294" s="60">
        <f>Tabla20[[#This Row],[sbruto]]-SUM(Tabla20[[#This Row],[ISR]:[AFP]])-Tabla20[[#This Row],[sneto]]</f>
        <v>25</v>
      </c>
      <c r="R1294" s="60">
        <v>56429</v>
      </c>
      <c r="S1294" s="45" t="str">
        <f>_xlfn.XLOOKUP(Tabla20[[#This Row],[cedula]],TMODELO[Numero Documento],TMODELO[gen])</f>
        <v>F</v>
      </c>
      <c r="T1294" s="49" t="str">
        <f>_xlfn.XLOOKUP(Tabla20[[#This Row],[cedula]],TMODELO[Numero Documento],TMODELO[Lugar Funciones Codigo])</f>
        <v>01.83.03.04</v>
      </c>
    </row>
    <row r="1295" spans="1:20" hidden="1">
      <c r="A1295" s="57" t="s">
        <v>3112</v>
      </c>
      <c r="B1295" s="57" t="s">
        <v>3147</v>
      </c>
      <c r="C1295" s="57" t="s">
        <v>3155</v>
      </c>
      <c r="D1295" s="57" t="s">
        <v>2881</v>
      </c>
      <c r="E1295" s="57" t="str">
        <f>_xlfn.XLOOKUP(Tabla20[[#This Row],[cedula]],TMODELO[Numero Documento],TMODELO[Empleado])</f>
        <v>LUIS ALBERTO TEJADA LOPEZ</v>
      </c>
      <c r="F1295" s="57" t="s">
        <v>3341</v>
      </c>
      <c r="G1295" s="57" t="str">
        <f>_xlfn.XLOOKUP(Tabla20[[#This Row],[cedula]],TMODELO[Numero Documento],TMODELO[Lugar Funciones])</f>
        <v>DIRECCION GENERAL DE MUSEOS</v>
      </c>
      <c r="H1295" s="57" t="str">
        <f>_xlfn.XLOOKUP(Tabla20[[#This Row],[cedula]],TCARRERA[CEDULA],TCARRERA[CATEGORIA DEL SERVIDOR],"")</f>
        <v/>
      </c>
      <c r="I1295" s="65" t="e">
        <f>_xlfn.XLOOKUP(Tabla20[[#This Row],[NOMBRE Y APELLIDO]],#REF!,#REF!,_xlfn.XLOOKUP(Tabla20[[#This Row],[CARGO]],Tabla10[CARGO],Tabla10[CATEGORIA],""))</f>
        <v>#REF!</v>
      </c>
      <c r="J1295" s="41" t="e">
        <f>IF(Tabla20[[#This Row],[CARRERA]]&lt;&gt;"",Tabla20[[#This Row],[CARRERA]],IF(Tabla20[[#This Row],[Columna1]]&lt;&gt;"",Tabla20[[#This Row],[Columna1]],""))</f>
        <v>#REF!</v>
      </c>
      <c r="K1295" s="55">
        <f>IF(Tabla20[[#This Row],[TIPO]]="Temporales",_xlfn.XLOOKUP(Tabla20[[#This Row],[NOMBRE Y APELLIDO]],TBLFECHAS[NOMBRE Y APELLIDO],TBLFECHAS[DESDE]),"")</f>
        <v>44713</v>
      </c>
      <c r="L1295" s="55">
        <f>IF(Tabla20[[#This Row],[TIPO]]="Temporales",_xlfn.XLOOKUP(Tabla20[[#This Row],[NOMBRE Y APELLIDO]],TBLFECHAS[NOMBRE Y APELLIDO],TBLFECHAS[HASTA]),"")</f>
        <v>44896</v>
      </c>
      <c r="M1295" s="58">
        <v>60000</v>
      </c>
      <c r="N1295" s="63">
        <v>0</v>
      </c>
      <c r="O1295" s="60">
        <v>1824</v>
      </c>
      <c r="P1295" s="60">
        <v>1722</v>
      </c>
      <c r="Q1295" s="60">
        <f>Tabla20[[#This Row],[sbruto]]-SUM(Tabla20[[#This Row],[ISR]:[AFP]])-Tabla20[[#This Row],[sneto]]</f>
        <v>25</v>
      </c>
      <c r="R1295" s="60">
        <v>56429</v>
      </c>
      <c r="S1295" s="45" t="str">
        <f>_xlfn.XLOOKUP(Tabla20[[#This Row],[cedula]],TMODELO[Numero Documento],TMODELO[gen])</f>
        <v>M</v>
      </c>
      <c r="T1295" s="49" t="str">
        <f>_xlfn.XLOOKUP(Tabla20[[#This Row],[cedula]],TMODELO[Numero Documento],TMODELO[Lugar Funciones Codigo])</f>
        <v>01.83.03.04</v>
      </c>
    </row>
    <row r="1296" spans="1:20" hidden="1">
      <c r="A1296" s="57" t="s">
        <v>3112</v>
      </c>
      <c r="B1296" s="57" t="s">
        <v>3147</v>
      </c>
      <c r="C1296" s="57" t="s">
        <v>3155</v>
      </c>
      <c r="D1296" s="57" t="s">
        <v>2837</v>
      </c>
      <c r="E1296" s="57" t="str">
        <f>_xlfn.XLOOKUP(Tabla20[[#This Row],[cedula]],TMODELO[Numero Documento],TMODELO[Empleado])</f>
        <v>EDUARDO IVAN LEON DUARTE</v>
      </c>
      <c r="F1296" s="57" t="s">
        <v>102</v>
      </c>
      <c r="G1296" s="57" t="str">
        <f>_xlfn.XLOOKUP(Tabla20[[#This Row],[cedula]],TMODELO[Numero Documento],TMODELO[Lugar Funciones])</f>
        <v>DIRECCION GENERAL DE MUSEOS</v>
      </c>
      <c r="H1296" s="57" t="str">
        <f>_xlfn.XLOOKUP(Tabla20[[#This Row],[cedula]],TCARRERA[CEDULA],TCARRERA[CATEGORIA DEL SERVIDOR],"")</f>
        <v/>
      </c>
      <c r="I1296" s="65" t="e">
        <f>_xlfn.XLOOKUP(Tabla20[[#This Row],[NOMBRE Y APELLIDO]],#REF!,#REF!,_xlfn.XLOOKUP(Tabla20[[#This Row],[CARGO]],Tabla10[CARGO],Tabla10[CATEGORIA],""))</f>
        <v>#REF!</v>
      </c>
      <c r="J1296" s="41" t="e">
        <f>IF(Tabla20[[#This Row],[CARRERA]]&lt;&gt;"",Tabla20[[#This Row],[CARRERA]],IF(Tabla20[[#This Row],[Columna1]]&lt;&gt;"",Tabla20[[#This Row],[Columna1]],""))</f>
        <v>#REF!</v>
      </c>
      <c r="K1296" s="55">
        <f>IF(Tabla20[[#This Row],[TIPO]]="Temporales",_xlfn.XLOOKUP(Tabla20[[#This Row],[NOMBRE Y APELLIDO]],TBLFECHAS[NOMBRE Y APELLIDO],TBLFECHAS[DESDE]),"")</f>
        <v>44743</v>
      </c>
      <c r="L1296" s="55">
        <f>IF(Tabla20[[#This Row],[TIPO]]="Temporales",_xlfn.XLOOKUP(Tabla20[[#This Row],[NOMBRE Y APELLIDO]],TBLFECHAS[NOMBRE Y APELLIDO],TBLFECHAS[HASTA]),"")</f>
        <v>44927</v>
      </c>
      <c r="M1296" s="58">
        <v>55000</v>
      </c>
      <c r="N1296" s="63">
        <v>0</v>
      </c>
      <c r="O1296" s="60">
        <v>1672</v>
      </c>
      <c r="P1296" s="60">
        <v>1578.5</v>
      </c>
      <c r="Q1296" s="60">
        <f>Tabla20[[#This Row],[sbruto]]-SUM(Tabla20[[#This Row],[ISR]:[AFP]])-Tabla20[[#This Row],[sneto]]</f>
        <v>25</v>
      </c>
      <c r="R1296" s="60">
        <v>51724.5</v>
      </c>
      <c r="S1296" s="45" t="str">
        <f>_xlfn.XLOOKUP(Tabla20[[#This Row],[cedula]],TMODELO[Numero Documento],TMODELO[gen])</f>
        <v>M</v>
      </c>
      <c r="T1296" s="49" t="str">
        <f>_xlfn.XLOOKUP(Tabla20[[#This Row],[cedula]],TMODELO[Numero Documento],TMODELO[Lugar Funciones Codigo])</f>
        <v>01.83.03.04</v>
      </c>
    </row>
    <row r="1297" spans="1:20" hidden="1">
      <c r="A1297" s="57" t="s">
        <v>3112</v>
      </c>
      <c r="B1297" s="57" t="s">
        <v>3147</v>
      </c>
      <c r="C1297" s="57" t="s">
        <v>3155</v>
      </c>
      <c r="D1297" s="57" t="s">
        <v>2944</v>
      </c>
      <c r="E1297" s="57" t="str">
        <f>_xlfn.XLOOKUP(Tabla20[[#This Row],[cedula]],TMODELO[Numero Documento],TMODELO[Empleado])</f>
        <v>YOMALYS ALBANY FERNANDEZ VENTURA</v>
      </c>
      <c r="F1297" s="57" t="s">
        <v>969</v>
      </c>
      <c r="G1297" s="57" t="str">
        <f>_xlfn.XLOOKUP(Tabla20[[#This Row],[cedula]],TMODELO[Numero Documento],TMODELO[Lugar Funciones])</f>
        <v>DIRECCION GENERAL DE MUSEOS</v>
      </c>
      <c r="H1297" s="57" t="str">
        <f>_xlfn.XLOOKUP(Tabla20[[#This Row],[cedula]],TCARRERA[CEDULA],TCARRERA[CATEGORIA DEL SERVIDOR],"")</f>
        <v/>
      </c>
      <c r="I1297" s="65" t="e">
        <f>_xlfn.XLOOKUP(Tabla20[[#This Row],[NOMBRE Y APELLIDO]],#REF!,#REF!,_xlfn.XLOOKUP(Tabla20[[#This Row],[CARGO]],Tabla10[CARGO],Tabla10[CATEGORIA],""))</f>
        <v>#REF!</v>
      </c>
      <c r="J1297" s="41" t="e">
        <f>IF(Tabla20[[#This Row],[CARRERA]]&lt;&gt;"",Tabla20[[#This Row],[CARRERA]],IF(Tabla20[[#This Row],[Columna1]]&lt;&gt;"",Tabla20[[#This Row],[Columna1]],""))</f>
        <v>#REF!</v>
      </c>
      <c r="K1297" s="55">
        <f>IF(Tabla20[[#This Row],[TIPO]]="Temporales",_xlfn.XLOOKUP(Tabla20[[#This Row],[NOMBRE Y APELLIDO]],TBLFECHAS[NOMBRE Y APELLIDO],TBLFECHAS[DESDE]),"")</f>
        <v>44805</v>
      </c>
      <c r="L1297" s="55">
        <f>IF(Tabla20[[#This Row],[TIPO]]="Temporales",_xlfn.XLOOKUP(Tabla20[[#This Row],[NOMBRE Y APELLIDO]],TBLFECHAS[NOMBRE Y APELLIDO],TBLFECHAS[HASTA]),"")</f>
        <v>44986</v>
      </c>
      <c r="M1297" s="58">
        <v>50000</v>
      </c>
      <c r="N1297" s="63">
        <v>0</v>
      </c>
      <c r="O1297" s="60">
        <v>1520</v>
      </c>
      <c r="P1297" s="60">
        <v>1435</v>
      </c>
      <c r="Q1297" s="60">
        <f>Tabla20[[#This Row],[sbruto]]-SUM(Tabla20[[#This Row],[ISR]:[AFP]])-Tabla20[[#This Row],[sneto]]</f>
        <v>25</v>
      </c>
      <c r="R1297" s="60">
        <v>47020</v>
      </c>
      <c r="S1297" s="45" t="str">
        <f>_xlfn.XLOOKUP(Tabla20[[#This Row],[cedula]],TMODELO[Numero Documento],TMODELO[gen])</f>
        <v>F</v>
      </c>
      <c r="T1297" s="49" t="str">
        <f>_xlfn.XLOOKUP(Tabla20[[#This Row],[cedula]],TMODELO[Numero Documento],TMODELO[Lugar Funciones Codigo])</f>
        <v>01.83.03.04</v>
      </c>
    </row>
    <row r="1298" spans="1:20" hidden="1">
      <c r="A1298" s="57" t="s">
        <v>3112</v>
      </c>
      <c r="B1298" s="57" t="s">
        <v>3147</v>
      </c>
      <c r="C1298" s="57" t="s">
        <v>3155</v>
      </c>
      <c r="D1298" s="57" t="s">
        <v>2506</v>
      </c>
      <c r="E1298" s="57" t="str">
        <f>_xlfn.XLOOKUP(Tabla20[[#This Row],[cedula]],TMODELO[Numero Documento],TMODELO[Empleado])</f>
        <v>PAMELA NUÑEZ PEREZ DE FELIZ</v>
      </c>
      <c r="F1298" s="57" t="s">
        <v>265</v>
      </c>
      <c r="G1298" s="57" t="str">
        <f>_xlfn.XLOOKUP(Tabla20[[#This Row],[cedula]],TMODELO[Numero Documento],TMODELO[Lugar Funciones])</f>
        <v>DIRECCION GENERAL DE MUSEOS</v>
      </c>
      <c r="H1298" s="57" t="str">
        <f>_xlfn.XLOOKUP(Tabla20[[#This Row],[cedula]],TCARRERA[CEDULA],TCARRERA[CATEGORIA DEL SERVIDOR],"")</f>
        <v/>
      </c>
      <c r="I1298" s="65" t="e">
        <f>_xlfn.XLOOKUP(Tabla20[[#This Row],[NOMBRE Y APELLIDO]],#REF!,#REF!,_xlfn.XLOOKUP(Tabla20[[#This Row],[CARGO]],Tabla10[CARGO],Tabla10[CATEGORIA],""))</f>
        <v>#REF!</v>
      </c>
      <c r="J1298" s="41" t="e">
        <f>IF(Tabla20[[#This Row],[CARRERA]]&lt;&gt;"",Tabla20[[#This Row],[CARRERA]],IF(Tabla20[[#This Row],[Columna1]]&lt;&gt;"",Tabla20[[#This Row],[Columna1]],""))</f>
        <v>#REF!</v>
      </c>
      <c r="K1298" s="55">
        <f>IF(Tabla20[[#This Row],[TIPO]]="Temporales",_xlfn.XLOOKUP(Tabla20[[#This Row],[NOMBRE Y APELLIDO]],TBLFECHAS[NOMBRE Y APELLIDO],TBLFECHAS[DESDE]),"")</f>
        <v>44652</v>
      </c>
      <c r="L1298" s="55">
        <f>IF(Tabla20[[#This Row],[TIPO]]="Temporales",_xlfn.XLOOKUP(Tabla20[[#This Row],[NOMBRE Y APELLIDO]],TBLFECHAS[NOMBRE Y APELLIDO],TBLFECHAS[HASTA]),"")</f>
        <v>44835</v>
      </c>
      <c r="M1298" s="58">
        <v>50000</v>
      </c>
      <c r="N1298" s="63">
        <v>11206.26</v>
      </c>
      <c r="O1298" s="60">
        <v>1520</v>
      </c>
      <c r="P1298" s="60">
        <v>1435</v>
      </c>
      <c r="Q1298" s="60">
        <f>Tabla20[[#This Row],[sbruto]]-SUM(Tabla20[[#This Row],[ISR]:[AFP]])-Tabla20[[#This Row],[sneto]]</f>
        <v>25</v>
      </c>
      <c r="R1298" s="60">
        <v>35813.74</v>
      </c>
      <c r="S1298" s="45" t="str">
        <f>_xlfn.XLOOKUP(Tabla20[[#This Row],[cedula]],TMODELO[Numero Documento],TMODELO[gen])</f>
        <v>F</v>
      </c>
      <c r="T1298" s="49" t="str">
        <f>_xlfn.XLOOKUP(Tabla20[[#This Row],[cedula]],TMODELO[Numero Documento],TMODELO[Lugar Funciones Codigo])</f>
        <v>01.83.03.04</v>
      </c>
    </row>
    <row r="1299" spans="1:20" hidden="1">
      <c r="A1299" s="57" t="s">
        <v>3112</v>
      </c>
      <c r="B1299" s="57" t="s">
        <v>3147</v>
      </c>
      <c r="C1299" s="57" t="s">
        <v>3155</v>
      </c>
      <c r="D1299" s="57" t="s">
        <v>2813</v>
      </c>
      <c r="E1299" s="57" t="str">
        <f>_xlfn.XLOOKUP(Tabla20[[#This Row],[cedula]],TMODELO[Numero Documento],TMODELO[Empleado])</f>
        <v>ANGEL MIGUEL ACEVEDO BALBUENA</v>
      </c>
      <c r="F1299" s="57" t="s">
        <v>523</v>
      </c>
      <c r="G1299" s="57" t="str">
        <f>_xlfn.XLOOKUP(Tabla20[[#This Row],[cedula]],TMODELO[Numero Documento],TMODELO[Lugar Funciones])</f>
        <v>DIRECCION GENERAL DE MUSEOS</v>
      </c>
      <c r="H1299" s="57" t="str">
        <f>_xlfn.XLOOKUP(Tabla20[[#This Row],[cedula]],TCARRERA[CEDULA],TCARRERA[CATEGORIA DEL SERVIDOR],"")</f>
        <v/>
      </c>
      <c r="I1299" s="65" t="e">
        <f>_xlfn.XLOOKUP(Tabla20[[#This Row],[NOMBRE Y APELLIDO]],#REF!,#REF!,_xlfn.XLOOKUP(Tabla20[[#This Row],[CARGO]],Tabla10[CARGO],Tabla10[CATEGORIA],""))</f>
        <v>#REF!</v>
      </c>
      <c r="J1299" s="41" t="e">
        <f>IF(Tabla20[[#This Row],[CARRERA]]&lt;&gt;"",Tabla20[[#This Row],[CARRERA]],IF(Tabla20[[#This Row],[Columna1]]&lt;&gt;"",Tabla20[[#This Row],[Columna1]],""))</f>
        <v>#REF!</v>
      </c>
      <c r="K1299" s="55">
        <f>IF(Tabla20[[#This Row],[TIPO]]="Temporales",_xlfn.XLOOKUP(Tabla20[[#This Row],[NOMBRE Y APELLIDO]],TBLFECHAS[NOMBRE Y APELLIDO],TBLFECHAS[DESDE]),"")</f>
        <v>44774</v>
      </c>
      <c r="L1299" s="55">
        <f>IF(Tabla20[[#This Row],[TIPO]]="Temporales",_xlfn.XLOOKUP(Tabla20[[#This Row],[NOMBRE Y APELLIDO]],TBLFECHAS[NOMBRE Y APELLIDO],TBLFECHAS[HASTA]),"")</f>
        <v>44958</v>
      </c>
      <c r="M1299" s="58">
        <v>45000</v>
      </c>
      <c r="N1299" s="63">
        <v>0</v>
      </c>
      <c r="O1299" s="60">
        <v>1368</v>
      </c>
      <c r="P1299" s="60">
        <v>1291.5</v>
      </c>
      <c r="Q1299" s="60">
        <f>Tabla20[[#This Row],[sbruto]]-SUM(Tabla20[[#This Row],[ISR]:[AFP]])-Tabla20[[#This Row],[sneto]]</f>
        <v>25</v>
      </c>
      <c r="R1299" s="60">
        <v>42315.5</v>
      </c>
      <c r="S1299" s="45" t="str">
        <f>_xlfn.XLOOKUP(Tabla20[[#This Row],[cedula]],TMODELO[Numero Documento],TMODELO[gen])</f>
        <v>M</v>
      </c>
      <c r="T1299" s="49" t="str">
        <f>_xlfn.XLOOKUP(Tabla20[[#This Row],[cedula]],TMODELO[Numero Documento],TMODELO[Lugar Funciones Codigo])</f>
        <v>01.83.03.04</v>
      </c>
    </row>
    <row r="1300" spans="1:20" hidden="1">
      <c r="A1300" s="57" t="s">
        <v>3112</v>
      </c>
      <c r="B1300" s="57" t="s">
        <v>3147</v>
      </c>
      <c r="C1300" s="57" t="s">
        <v>3155</v>
      </c>
      <c r="D1300" s="57" t="s">
        <v>2888</v>
      </c>
      <c r="E1300" s="57" t="str">
        <f>_xlfn.XLOOKUP(Tabla20[[#This Row],[cedula]],TMODELO[Numero Documento],TMODELO[Empleado])</f>
        <v>MARIA VALENTINA GONZALEZ GUTIERREZ</v>
      </c>
      <c r="F1300" s="57" t="s">
        <v>102</v>
      </c>
      <c r="G1300" s="57" t="str">
        <f>_xlfn.XLOOKUP(Tabla20[[#This Row],[cedula]],TMODELO[Numero Documento],TMODELO[Lugar Funciones])</f>
        <v>DIRECCION GENERAL DE MUSEOS</v>
      </c>
      <c r="H1300" s="57" t="str">
        <f>_xlfn.XLOOKUP(Tabla20[[#This Row],[cedula]],TCARRERA[CEDULA],TCARRERA[CATEGORIA DEL SERVIDOR],"")</f>
        <v/>
      </c>
      <c r="I1300" s="65" t="e">
        <f>_xlfn.XLOOKUP(Tabla20[[#This Row],[NOMBRE Y APELLIDO]],#REF!,#REF!,_xlfn.XLOOKUP(Tabla20[[#This Row],[CARGO]],Tabla10[CARGO],Tabla10[CATEGORIA],""))</f>
        <v>#REF!</v>
      </c>
      <c r="J1300" s="41" t="e">
        <f>IF(Tabla20[[#This Row],[CARRERA]]&lt;&gt;"",Tabla20[[#This Row],[CARRERA]],IF(Tabla20[[#This Row],[Columna1]]&lt;&gt;"",Tabla20[[#This Row],[Columna1]],""))</f>
        <v>#REF!</v>
      </c>
      <c r="K1300" s="55">
        <f>IF(Tabla20[[#This Row],[TIPO]]="Temporales",_xlfn.XLOOKUP(Tabla20[[#This Row],[NOMBRE Y APELLIDO]],TBLFECHAS[NOMBRE Y APELLIDO],TBLFECHAS[DESDE]),"")</f>
        <v>44652</v>
      </c>
      <c r="L1300" s="55">
        <f>IF(Tabla20[[#This Row],[TIPO]]="Temporales",_xlfn.XLOOKUP(Tabla20[[#This Row],[NOMBRE Y APELLIDO]],TBLFECHAS[NOMBRE Y APELLIDO],TBLFECHAS[HASTA]),"")</f>
        <v>44835</v>
      </c>
      <c r="M1300" s="58">
        <v>45000</v>
      </c>
      <c r="N1300" s="63">
        <v>0</v>
      </c>
      <c r="O1300" s="60">
        <v>1368</v>
      </c>
      <c r="P1300" s="60">
        <v>1291.5</v>
      </c>
      <c r="Q1300" s="60">
        <f>Tabla20[[#This Row],[sbruto]]-SUM(Tabla20[[#This Row],[ISR]:[AFP]])-Tabla20[[#This Row],[sneto]]</f>
        <v>25</v>
      </c>
      <c r="R1300" s="60">
        <v>42315.5</v>
      </c>
      <c r="S1300" s="45" t="str">
        <f>_xlfn.XLOOKUP(Tabla20[[#This Row],[cedula]],TMODELO[Numero Documento],TMODELO[gen])</f>
        <v>F</v>
      </c>
      <c r="T1300" s="49" t="str">
        <f>_xlfn.XLOOKUP(Tabla20[[#This Row],[cedula]],TMODELO[Numero Documento],TMODELO[Lugar Funciones Codigo])</f>
        <v>01.83.03.04</v>
      </c>
    </row>
    <row r="1301" spans="1:20" hidden="1">
      <c r="A1301" s="57" t="s">
        <v>3112</v>
      </c>
      <c r="B1301" s="57" t="s">
        <v>3147</v>
      </c>
      <c r="C1301" s="57" t="s">
        <v>3155</v>
      </c>
      <c r="D1301" s="57" t="s">
        <v>2835</v>
      </c>
      <c r="E1301" s="57" t="str">
        <f>_xlfn.XLOOKUP(Tabla20[[#This Row],[cedula]],TMODELO[Numero Documento],TMODELO[Empleado])</f>
        <v>DIMAS ORLANDO RODRIGUEZ CUELLO</v>
      </c>
      <c r="F1301" s="57" t="s">
        <v>1972</v>
      </c>
      <c r="G1301" s="57" t="str">
        <f>_xlfn.XLOOKUP(Tabla20[[#This Row],[cedula]],TMODELO[Numero Documento],TMODELO[Lugar Funciones])</f>
        <v>DIRECCION GENERAL DE MUSEOS</v>
      </c>
      <c r="H1301" s="57" t="str">
        <f>_xlfn.XLOOKUP(Tabla20[[#This Row],[cedula]],TCARRERA[CEDULA],TCARRERA[CATEGORIA DEL SERVIDOR],"")</f>
        <v/>
      </c>
      <c r="I1301" s="65" t="e">
        <f>_xlfn.XLOOKUP(Tabla20[[#This Row],[NOMBRE Y APELLIDO]],#REF!,#REF!,_xlfn.XLOOKUP(Tabla20[[#This Row],[CARGO]],Tabla10[CARGO],Tabla10[CATEGORIA],""))</f>
        <v>#REF!</v>
      </c>
      <c r="J1301" s="41" t="e">
        <f>IF(Tabla20[[#This Row],[CARRERA]]&lt;&gt;"",Tabla20[[#This Row],[CARRERA]],IF(Tabla20[[#This Row],[Columna1]]&lt;&gt;"",Tabla20[[#This Row],[Columna1]],""))</f>
        <v>#REF!</v>
      </c>
      <c r="K1301" s="55">
        <f>IF(Tabla20[[#This Row],[TIPO]]="Temporales",_xlfn.XLOOKUP(Tabla20[[#This Row],[NOMBRE Y APELLIDO]],TBLFECHAS[NOMBRE Y APELLIDO],TBLFECHAS[DESDE]),"")</f>
        <v>44743</v>
      </c>
      <c r="L1301" s="55">
        <f>IF(Tabla20[[#This Row],[TIPO]]="Temporales",_xlfn.XLOOKUP(Tabla20[[#This Row],[NOMBRE Y APELLIDO]],TBLFECHAS[NOMBRE Y APELLIDO],TBLFECHAS[HASTA]),"")</f>
        <v>44927</v>
      </c>
      <c r="M1301" s="58">
        <v>42000</v>
      </c>
      <c r="N1301" s="63">
        <v>0</v>
      </c>
      <c r="O1301" s="60">
        <v>1276.8</v>
      </c>
      <c r="P1301" s="60">
        <v>1205.4000000000001</v>
      </c>
      <c r="Q1301" s="60">
        <f>Tabla20[[#This Row],[sbruto]]-SUM(Tabla20[[#This Row],[ISR]:[AFP]])-Tabla20[[#This Row],[sneto]]</f>
        <v>25</v>
      </c>
      <c r="R1301" s="60">
        <v>39492.800000000003</v>
      </c>
      <c r="S1301" s="45" t="str">
        <f>_xlfn.XLOOKUP(Tabla20[[#This Row],[cedula]],TMODELO[Numero Documento],TMODELO[gen])</f>
        <v>M</v>
      </c>
      <c r="T1301" s="49" t="str">
        <f>_xlfn.XLOOKUP(Tabla20[[#This Row],[cedula]],TMODELO[Numero Documento],TMODELO[Lugar Funciones Codigo])</f>
        <v>01.83.03.04</v>
      </c>
    </row>
    <row r="1302" spans="1:20" hidden="1">
      <c r="A1302" s="57" t="s">
        <v>3112</v>
      </c>
      <c r="B1302" s="57" t="s">
        <v>3147</v>
      </c>
      <c r="C1302" s="57" t="s">
        <v>3155</v>
      </c>
      <c r="D1302" s="57" t="s">
        <v>2805</v>
      </c>
      <c r="E1302" s="57" t="str">
        <f>_xlfn.XLOOKUP(Tabla20[[#This Row],[cedula]],TMODELO[Numero Documento],TMODELO[Empleado])</f>
        <v>ANA JOHANNY DURAN ROSARIO</v>
      </c>
      <c r="F1302" s="57" t="s">
        <v>523</v>
      </c>
      <c r="G1302" s="57" t="str">
        <f>_xlfn.XLOOKUP(Tabla20[[#This Row],[cedula]],TMODELO[Numero Documento],TMODELO[Lugar Funciones])</f>
        <v>DIRECCION GENERAL DE MUSEOS</v>
      </c>
      <c r="H1302" s="57" t="str">
        <f>_xlfn.XLOOKUP(Tabla20[[#This Row],[cedula]],TCARRERA[CEDULA],TCARRERA[CATEGORIA DEL SERVIDOR],"")</f>
        <v/>
      </c>
      <c r="I1302" s="65" t="e">
        <f>_xlfn.XLOOKUP(Tabla20[[#This Row],[NOMBRE Y APELLIDO]],#REF!,#REF!,_xlfn.XLOOKUP(Tabla20[[#This Row],[CARGO]],Tabla10[CARGO],Tabla10[CATEGORIA],""))</f>
        <v>#REF!</v>
      </c>
      <c r="J1302" s="41" t="e">
        <f>IF(Tabla20[[#This Row],[CARRERA]]&lt;&gt;"",Tabla20[[#This Row],[CARRERA]],IF(Tabla20[[#This Row],[Columna1]]&lt;&gt;"",Tabla20[[#This Row],[Columna1]],""))</f>
        <v>#REF!</v>
      </c>
      <c r="K1302" s="55">
        <f>IF(Tabla20[[#This Row],[TIPO]]="Temporales",_xlfn.XLOOKUP(Tabla20[[#This Row],[NOMBRE Y APELLIDO]],TBLFECHAS[NOMBRE Y APELLIDO],TBLFECHAS[DESDE]),"")</f>
        <v>44713</v>
      </c>
      <c r="L1302" s="55">
        <f>IF(Tabla20[[#This Row],[TIPO]]="Temporales",_xlfn.XLOOKUP(Tabla20[[#This Row],[NOMBRE Y APELLIDO]],TBLFECHAS[NOMBRE Y APELLIDO],TBLFECHAS[HASTA]),"")</f>
        <v>44896</v>
      </c>
      <c r="M1302" s="58">
        <v>40000</v>
      </c>
      <c r="N1302" s="63">
        <v>0</v>
      </c>
      <c r="O1302" s="60">
        <v>1216</v>
      </c>
      <c r="P1302" s="60">
        <v>1148</v>
      </c>
      <c r="Q1302" s="60">
        <f>Tabla20[[#This Row],[sbruto]]-SUM(Tabla20[[#This Row],[ISR]:[AFP]])-Tabla20[[#This Row],[sneto]]</f>
        <v>25</v>
      </c>
      <c r="R1302" s="60">
        <v>37611</v>
      </c>
      <c r="S1302" s="45" t="str">
        <f>_xlfn.XLOOKUP(Tabla20[[#This Row],[cedula]],TMODELO[Numero Documento],TMODELO[gen])</f>
        <v>F</v>
      </c>
      <c r="T1302" s="49" t="str">
        <f>_xlfn.XLOOKUP(Tabla20[[#This Row],[cedula]],TMODELO[Numero Documento],TMODELO[Lugar Funciones Codigo])</f>
        <v>01.83.03.04</v>
      </c>
    </row>
    <row r="1303" spans="1:20" hidden="1">
      <c r="A1303" s="57" t="s">
        <v>3112</v>
      </c>
      <c r="B1303" s="57" t="s">
        <v>3147</v>
      </c>
      <c r="C1303" s="57" t="s">
        <v>3155</v>
      </c>
      <c r="D1303" s="57" t="s">
        <v>2808</v>
      </c>
      <c r="E1303" s="57" t="str">
        <f>_xlfn.XLOOKUP(Tabla20[[#This Row],[cedula]],TMODELO[Numero Documento],TMODELO[Empleado])</f>
        <v>ANDRES DE LA ROSA ECHAVARRIA</v>
      </c>
      <c r="F1303" s="57" t="s">
        <v>3339</v>
      </c>
      <c r="G1303" s="57" t="str">
        <f>_xlfn.XLOOKUP(Tabla20[[#This Row],[cedula]],TMODELO[Numero Documento],TMODELO[Lugar Funciones])</f>
        <v>DIRECCION GENERAL DE MUSEOS</v>
      </c>
      <c r="H1303" s="57" t="str">
        <f>_xlfn.XLOOKUP(Tabla20[[#This Row],[cedula]],TCARRERA[CEDULA],TCARRERA[CATEGORIA DEL SERVIDOR],"")</f>
        <v/>
      </c>
      <c r="I1303" s="65" t="e">
        <f>_xlfn.XLOOKUP(Tabla20[[#This Row],[NOMBRE Y APELLIDO]],#REF!,#REF!,_xlfn.XLOOKUP(Tabla20[[#This Row],[CARGO]],Tabla10[CARGO],Tabla10[CATEGORIA],""))</f>
        <v>#REF!</v>
      </c>
      <c r="J1303" s="41" t="e">
        <f>IF(Tabla20[[#This Row],[CARRERA]]&lt;&gt;"",Tabla20[[#This Row],[CARRERA]],IF(Tabla20[[#This Row],[Columna1]]&lt;&gt;"",Tabla20[[#This Row],[Columna1]],""))</f>
        <v>#REF!</v>
      </c>
      <c r="K1303" s="55">
        <f>IF(Tabla20[[#This Row],[TIPO]]="Temporales",_xlfn.XLOOKUP(Tabla20[[#This Row],[NOMBRE Y APELLIDO]],TBLFECHAS[NOMBRE Y APELLIDO],TBLFECHAS[DESDE]),"")</f>
        <v>44682</v>
      </c>
      <c r="L1303" s="55">
        <f>IF(Tabla20[[#This Row],[TIPO]]="Temporales",_xlfn.XLOOKUP(Tabla20[[#This Row],[NOMBRE Y APELLIDO]],TBLFECHAS[NOMBRE Y APELLIDO],TBLFECHAS[HASTA]),"")</f>
        <v>44866</v>
      </c>
      <c r="M1303" s="58">
        <v>31500</v>
      </c>
      <c r="N1303" s="63">
        <v>0</v>
      </c>
      <c r="O1303" s="60">
        <v>957.6</v>
      </c>
      <c r="P1303" s="60">
        <v>904.05</v>
      </c>
      <c r="Q1303" s="60">
        <f>Tabla20[[#This Row],[sbruto]]-SUM(Tabla20[[#This Row],[ISR]:[AFP]])-Tabla20[[#This Row],[sneto]]</f>
        <v>25</v>
      </c>
      <c r="R1303" s="60">
        <v>29613.35</v>
      </c>
      <c r="S1303" s="45" t="str">
        <f>_xlfn.XLOOKUP(Tabla20[[#This Row],[cedula]],TMODELO[Numero Documento],TMODELO[gen])</f>
        <v>M</v>
      </c>
      <c r="T1303" s="49" t="str">
        <f>_xlfn.XLOOKUP(Tabla20[[#This Row],[cedula]],TMODELO[Numero Documento],TMODELO[Lugar Funciones Codigo])</f>
        <v>01.83.03.04</v>
      </c>
    </row>
    <row r="1304" spans="1:20" hidden="1">
      <c r="A1304" s="57" t="s">
        <v>3112</v>
      </c>
      <c r="B1304" s="57" t="s">
        <v>3147</v>
      </c>
      <c r="C1304" s="57" t="s">
        <v>3155</v>
      </c>
      <c r="D1304" s="57" t="s">
        <v>2850</v>
      </c>
      <c r="E1304" s="57" t="str">
        <f>_xlfn.XLOOKUP(Tabla20[[#This Row],[cedula]],TMODELO[Numero Documento],TMODELO[Empleado])</f>
        <v>HENRIK EUCLIDES SOLANO AVILA</v>
      </c>
      <c r="F1304" s="57" t="s">
        <v>102</v>
      </c>
      <c r="G1304" s="57" t="str">
        <f>_xlfn.XLOOKUP(Tabla20[[#This Row],[cedula]],TMODELO[Numero Documento],TMODELO[Lugar Funciones])</f>
        <v>DIRECCION GENERAL DE MUSEOS</v>
      </c>
      <c r="H1304" s="57" t="str">
        <f>_xlfn.XLOOKUP(Tabla20[[#This Row],[cedula]],TCARRERA[CEDULA],TCARRERA[CATEGORIA DEL SERVIDOR],"")</f>
        <v/>
      </c>
      <c r="I1304" s="65" t="e">
        <f>_xlfn.XLOOKUP(Tabla20[[#This Row],[NOMBRE Y APELLIDO]],#REF!,#REF!,_xlfn.XLOOKUP(Tabla20[[#This Row],[CARGO]],Tabla10[CARGO],Tabla10[CATEGORIA],""))</f>
        <v>#REF!</v>
      </c>
      <c r="J1304" s="41" t="e">
        <f>IF(Tabla20[[#This Row],[CARRERA]]&lt;&gt;"",Tabla20[[#This Row],[CARRERA]],IF(Tabla20[[#This Row],[Columna1]]&lt;&gt;"",Tabla20[[#This Row],[Columna1]],""))</f>
        <v>#REF!</v>
      </c>
      <c r="K1304" s="55">
        <f>IF(Tabla20[[#This Row],[TIPO]]="Temporales",_xlfn.XLOOKUP(Tabla20[[#This Row],[NOMBRE Y APELLIDO]],TBLFECHAS[NOMBRE Y APELLIDO],TBLFECHAS[DESDE]),"")</f>
        <v>44682</v>
      </c>
      <c r="L1304" s="55">
        <f>IF(Tabla20[[#This Row],[TIPO]]="Temporales",_xlfn.XLOOKUP(Tabla20[[#This Row],[NOMBRE Y APELLIDO]],TBLFECHAS[NOMBRE Y APELLIDO],TBLFECHAS[HASTA]),"")</f>
        <v>44866</v>
      </c>
      <c r="M1304" s="58">
        <v>26250</v>
      </c>
      <c r="N1304" s="63">
        <v>0</v>
      </c>
      <c r="O1304" s="60">
        <v>798</v>
      </c>
      <c r="P1304" s="60">
        <v>753.38</v>
      </c>
      <c r="Q1304" s="60">
        <f>Tabla20[[#This Row],[sbruto]]-SUM(Tabla20[[#This Row],[ISR]:[AFP]])-Tabla20[[#This Row],[sneto]]</f>
        <v>25</v>
      </c>
      <c r="R1304" s="60">
        <v>24673.62</v>
      </c>
      <c r="S1304" s="45" t="str">
        <f>_xlfn.XLOOKUP(Tabla20[[#This Row],[cedula]],TMODELO[Numero Documento],TMODELO[gen])</f>
        <v>M</v>
      </c>
      <c r="T1304" s="49" t="str">
        <f>_xlfn.XLOOKUP(Tabla20[[#This Row],[cedula]],TMODELO[Numero Documento],TMODELO[Lugar Funciones Codigo])</f>
        <v>01.83.03.04</v>
      </c>
    </row>
    <row r="1305" spans="1:20" hidden="1">
      <c r="A1305" s="57" t="s">
        <v>3112</v>
      </c>
      <c r="B1305" s="57" t="s">
        <v>3147</v>
      </c>
      <c r="C1305" s="57" t="s">
        <v>3155</v>
      </c>
      <c r="D1305" s="57" t="s">
        <v>2861</v>
      </c>
      <c r="E1305" s="57" t="str">
        <f>_xlfn.XLOOKUP(Tabla20[[#This Row],[cedula]],TMODELO[Numero Documento],TMODELO[Empleado])</f>
        <v>JORGE ALBERTO FERNANDEZ MEDINA</v>
      </c>
      <c r="F1305" s="57" t="s">
        <v>102</v>
      </c>
      <c r="G1305" s="57" t="str">
        <f>_xlfn.XLOOKUP(Tabla20[[#This Row],[cedula]],TMODELO[Numero Documento],TMODELO[Lugar Funciones])</f>
        <v>OFICINA NACIONAL DE PATRIMONIO CULTURAL SUBACUATICO</v>
      </c>
      <c r="H1305" s="57" t="str">
        <f>_xlfn.XLOOKUP(Tabla20[[#This Row],[cedula]],TCARRERA[CEDULA],TCARRERA[CATEGORIA DEL SERVIDOR],"")</f>
        <v/>
      </c>
      <c r="I1305" s="65" t="e">
        <f>_xlfn.XLOOKUP(Tabla20[[#This Row],[NOMBRE Y APELLIDO]],#REF!,#REF!,_xlfn.XLOOKUP(Tabla20[[#This Row],[CARGO]],Tabla10[CARGO],Tabla10[CATEGORIA],""))</f>
        <v>#REF!</v>
      </c>
      <c r="J1305" s="41" t="e">
        <f>IF(Tabla20[[#This Row],[CARRERA]]&lt;&gt;"",Tabla20[[#This Row],[CARRERA]],IF(Tabla20[[#This Row],[Columna1]]&lt;&gt;"",Tabla20[[#This Row],[Columna1]],""))</f>
        <v>#REF!</v>
      </c>
      <c r="K1305" s="55">
        <f>IF(Tabla20[[#This Row],[TIPO]]="Temporales",_xlfn.XLOOKUP(Tabla20[[#This Row],[NOMBRE Y APELLIDO]],TBLFECHAS[NOMBRE Y APELLIDO],TBLFECHAS[DESDE]),"")</f>
        <v>44805</v>
      </c>
      <c r="L1305" s="55">
        <f>IF(Tabla20[[#This Row],[TIPO]]="Temporales",_xlfn.XLOOKUP(Tabla20[[#This Row],[NOMBRE Y APELLIDO]],TBLFECHAS[NOMBRE Y APELLIDO],TBLFECHAS[HASTA]),"")</f>
        <v>44986</v>
      </c>
      <c r="M1305" s="58">
        <v>65000</v>
      </c>
      <c r="N1305" s="63">
        <v>0</v>
      </c>
      <c r="O1305" s="60">
        <v>1976</v>
      </c>
      <c r="P1305" s="60">
        <v>1865.5</v>
      </c>
      <c r="Q1305" s="60">
        <f>Tabla20[[#This Row],[sbruto]]-SUM(Tabla20[[#This Row],[ISR]:[AFP]])-Tabla20[[#This Row],[sneto]]</f>
        <v>25</v>
      </c>
      <c r="R1305" s="60">
        <v>61133.5</v>
      </c>
      <c r="S1305" s="45" t="str">
        <f>_xlfn.XLOOKUP(Tabla20[[#This Row],[cedula]],TMODELO[Numero Documento],TMODELO[gen])</f>
        <v>M</v>
      </c>
      <c r="T1305" s="49" t="str">
        <f>_xlfn.XLOOKUP(Tabla20[[#This Row],[cedula]],TMODELO[Numero Documento],TMODELO[Lugar Funciones Codigo])</f>
        <v>01.83.03.05</v>
      </c>
    </row>
    <row r="1306" spans="1:20" hidden="1">
      <c r="A1306" s="57" t="s">
        <v>3112</v>
      </c>
      <c r="B1306" s="57" t="s">
        <v>3147</v>
      </c>
      <c r="C1306" s="57" t="s">
        <v>3155</v>
      </c>
      <c r="D1306" s="57" t="s">
        <v>2933</v>
      </c>
      <c r="E1306" s="57" t="str">
        <f>_xlfn.XLOOKUP(Tabla20[[#This Row],[cedula]],TMODELO[Numero Documento],TMODELO[Empleado])</f>
        <v>VIANNET ESTEVEZ CRISPIN</v>
      </c>
      <c r="F1306" s="57" t="s">
        <v>1210</v>
      </c>
      <c r="G1306" s="57" t="str">
        <f>_xlfn.XLOOKUP(Tabla20[[#This Row],[cedula]],TMODELO[Numero Documento],TMODELO[Lugar Funciones])</f>
        <v>VICEMINISTERIO DE IDENTIDAD CULTURAL Y CIUDADANA</v>
      </c>
      <c r="H1306" s="57" t="str">
        <f>_xlfn.XLOOKUP(Tabla20[[#This Row],[cedula]],TCARRERA[CEDULA],TCARRERA[CATEGORIA DEL SERVIDOR],"")</f>
        <v/>
      </c>
      <c r="I1306" s="65" t="e">
        <f>_xlfn.XLOOKUP(Tabla20[[#This Row],[NOMBRE Y APELLIDO]],#REF!,#REF!,_xlfn.XLOOKUP(Tabla20[[#This Row],[CARGO]],Tabla10[CARGO],Tabla10[CATEGORIA],""))</f>
        <v>#REF!</v>
      </c>
      <c r="J1306" s="41" t="e">
        <f>IF(Tabla20[[#This Row],[CARRERA]]&lt;&gt;"",Tabla20[[#This Row],[CARRERA]],IF(Tabla20[[#This Row],[Columna1]]&lt;&gt;"",Tabla20[[#This Row],[Columna1]],""))</f>
        <v>#REF!</v>
      </c>
      <c r="K1306" s="55">
        <f>IF(Tabla20[[#This Row],[TIPO]]="Temporales",_xlfn.XLOOKUP(Tabla20[[#This Row],[NOMBRE Y APELLIDO]],TBLFECHAS[NOMBRE Y APELLIDO],TBLFECHAS[DESDE]),"")</f>
        <v>44652</v>
      </c>
      <c r="L1306" s="55">
        <f>IF(Tabla20[[#This Row],[TIPO]]="Temporales",_xlfn.XLOOKUP(Tabla20[[#This Row],[NOMBRE Y APELLIDO]],TBLFECHAS[NOMBRE Y APELLIDO],TBLFECHAS[HASTA]),"")</f>
        <v>44835</v>
      </c>
      <c r="M1306" s="58">
        <v>45000</v>
      </c>
      <c r="N1306" s="63">
        <v>0</v>
      </c>
      <c r="O1306" s="60">
        <v>1368</v>
      </c>
      <c r="P1306" s="60">
        <v>1291.5</v>
      </c>
      <c r="Q1306" s="60">
        <f>Tabla20[[#This Row],[sbruto]]-SUM(Tabla20[[#This Row],[ISR]:[AFP]])-Tabla20[[#This Row],[sneto]]</f>
        <v>25</v>
      </c>
      <c r="R1306" s="60">
        <v>42315.5</v>
      </c>
      <c r="S1306" s="45" t="str">
        <f>_xlfn.XLOOKUP(Tabla20[[#This Row],[cedula]],TMODELO[Numero Documento],TMODELO[gen])</f>
        <v>F</v>
      </c>
      <c r="T1306" s="49" t="str">
        <f>_xlfn.XLOOKUP(Tabla20[[#This Row],[cedula]],TMODELO[Numero Documento],TMODELO[Lugar Funciones Codigo])</f>
        <v>01.83.04</v>
      </c>
    </row>
    <row r="1307" spans="1:20" hidden="1">
      <c r="A1307" s="57" t="s">
        <v>3112</v>
      </c>
      <c r="B1307" s="57" t="s">
        <v>3147</v>
      </c>
      <c r="C1307" s="57" t="s">
        <v>3155</v>
      </c>
      <c r="D1307" s="57" t="s">
        <v>1333</v>
      </c>
      <c r="E1307" s="57" t="str">
        <f>_xlfn.XLOOKUP(Tabla20[[#This Row],[cedula]],TMODELO[Numero Documento],TMODELO[Empleado])</f>
        <v>CLARIBEL MICHEL SANTANA GONZALEZ</v>
      </c>
      <c r="F1307" s="57" t="s">
        <v>10</v>
      </c>
      <c r="G1307" s="57" t="str">
        <f>_xlfn.XLOOKUP(Tabla20[[#This Row],[cedula]],TMODELO[Numero Documento],TMODELO[Lugar Funciones])</f>
        <v>VICEMINISTERIO DE IDENTIDAD CULTURAL Y CIUDADANA</v>
      </c>
      <c r="H1307" s="57" t="str">
        <f>_xlfn.XLOOKUP(Tabla20[[#This Row],[cedula]],TCARRERA[CEDULA],TCARRERA[CATEGORIA DEL SERVIDOR],"")</f>
        <v>CARRERA ADMINISTRATIVA</v>
      </c>
      <c r="I1307" s="65" t="e">
        <f>_xlfn.XLOOKUP(Tabla20[[#This Row],[NOMBRE Y APELLIDO]],#REF!,#REF!,_xlfn.XLOOKUP(Tabla20[[#This Row],[CARGO]],Tabla10[CARGO],Tabla10[CATEGORIA],""))</f>
        <v>#REF!</v>
      </c>
      <c r="J1307" s="41" t="str">
        <f>IF(Tabla20[[#This Row],[CARRERA]]&lt;&gt;"",Tabla20[[#This Row],[CARRERA]],IF(Tabla20[[#This Row],[Columna1]]&lt;&gt;"",Tabla20[[#This Row],[Columna1]],""))</f>
        <v>CARRERA ADMINISTRATIVA</v>
      </c>
      <c r="K1307" s="55">
        <f>IF(Tabla20[[#This Row],[TIPO]]="Temporales",_xlfn.XLOOKUP(Tabla20[[#This Row],[NOMBRE Y APELLIDO]],TBLFECHAS[NOMBRE Y APELLIDO],TBLFECHAS[DESDE]),"")</f>
        <v>44713</v>
      </c>
      <c r="L1307" s="55">
        <f>IF(Tabla20[[#This Row],[TIPO]]="Temporales",_xlfn.XLOOKUP(Tabla20[[#This Row],[NOMBRE Y APELLIDO]],TBLFECHAS[NOMBRE Y APELLIDO],TBLFECHAS[HASTA]),"")</f>
        <v>44896</v>
      </c>
      <c r="M1307" s="58">
        <v>10000</v>
      </c>
      <c r="N1307" s="63">
        <v>0</v>
      </c>
      <c r="O1307" s="60">
        <v>304</v>
      </c>
      <c r="P1307" s="60">
        <v>287</v>
      </c>
      <c r="Q1307" s="60">
        <f>Tabla20[[#This Row],[sbruto]]-SUM(Tabla20[[#This Row],[ISR]:[AFP]])-Tabla20[[#This Row],[sneto]]</f>
        <v>25</v>
      </c>
      <c r="R1307" s="60">
        <v>9384</v>
      </c>
      <c r="S1307" s="45" t="str">
        <f>_xlfn.XLOOKUP(Tabla20[[#This Row],[cedula]],TMODELO[Numero Documento],TMODELO[gen])</f>
        <v>F</v>
      </c>
      <c r="T1307" s="49" t="str">
        <f>_xlfn.XLOOKUP(Tabla20[[#This Row],[cedula]],TMODELO[Numero Documento],TMODELO[Lugar Funciones Codigo])</f>
        <v>01.83.04</v>
      </c>
    </row>
    <row r="1308" spans="1:20" hidden="1">
      <c r="A1308" s="57" t="s">
        <v>3112</v>
      </c>
      <c r="B1308" s="57" t="s">
        <v>3147</v>
      </c>
      <c r="C1308" s="57" t="s">
        <v>3155</v>
      </c>
      <c r="D1308" s="57" t="s">
        <v>2922</v>
      </c>
      <c r="E1308" s="57" t="str">
        <f>_xlfn.XLOOKUP(Tabla20[[#This Row],[cedula]],TMODELO[Numero Documento],TMODELO[Empleado])</f>
        <v>SAMANTA DESSIREE OLIVERO PACHECO</v>
      </c>
      <c r="F1308" s="57" t="s">
        <v>132</v>
      </c>
      <c r="G1308" s="57" t="str">
        <f>_xlfn.XLOOKUP(Tabla20[[#This Row],[cedula]],TMODELO[Numero Documento],TMODELO[Lugar Funciones])</f>
        <v>DEPARTAMENTO DE CARNAVAL</v>
      </c>
      <c r="H1308" s="57" t="str">
        <f>_xlfn.XLOOKUP(Tabla20[[#This Row],[cedula]],TCARRERA[CEDULA],TCARRERA[CATEGORIA DEL SERVIDOR],"")</f>
        <v/>
      </c>
      <c r="I1308" s="65" t="e">
        <f>_xlfn.XLOOKUP(Tabla20[[#This Row],[NOMBRE Y APELLIDO]],#REF!,#REF!,_xlfn.XLOOKUP(Tabla20[[#This Row],[CARGO]],Tabla10[CARGO],Tabla10[CATEGORIA],""))</f>
        <v>#REF!</v>
      </c>
      <c r="J1308" s="41" t="e">
        <f>IF(Tabla20[[#This Row],[CARRERA]]&lt;&gt;"",Tabla20[[#This Row],[CARRERA]],IF(Tabla20[[#This Row],[Columna1]]&lt;&gt;"",Tabla20[[#This Row],[Columna1]],""))</f>
        <v>#REF!</v>
      </c>
      <c r="K1308" s="55">
        <f>IF(Tabla20[[#This Row],[TIPO]]="Temporales",_xlfn.XLOOKUP(Tabla20[[#This Row],[NOMBRE Y APELLIDO]],TBLFECHAS[NOMBRE Y APELLIDO],TBLFECHAS[DESDE]),"")</f>
        <v>44743</v>
      </c>
      <c r="L1308" s="55">
        <f>IF(Tabla20[[#This Row],[TIPO]]="Temporales",_xlfn.XLOOKUP(Tabla20[[#This Row],[NOMBRE Y APELLIDO]],TBLFECHAS[NOMBRE Y APELLIDO],TBLFECHAS[HASTA]),"")</f>
        <v>44927</v>
      </c>
      <c r="M1308" s="58">
        <v>115000</v>
      </c>
      <c r="N1308" s="63">
        <v>0</v>
      </c>
      <c r="O1308" s="60">
        <v>3496</v>
      </c>
      <c r="P1308" s="60">
        <v>3300.5</v>
      </c>
      <c r="Q1308" s="60">
        <f>Tabla20[[#This Row],[sbruto]]-SUM(Tabla20[[#This Row],[ISR]:[AFP]])-Tabla20[[#This Row],[sneto]]</f>
        <v>25</v>
      </c>
      <c r="R1308" s="60">
        <v>108178.5</v>
      </c>
      <c r="S1308" s="48" t="str">
        <f>_xlfn.XLOOKUP(Tabla20[[#This Row],[cedula]],TMODELO[Numero Documento],TMODELO[gen])</f>
        <v>F</v>
      </c>
      <c r="T1308" s="49" t="str">
        <f>_xlfn.XLOOKUP(Tabla20[[#This Row],[cedula]],TMODELO[Numero Documento],TMODELO[Lugar Funciones Codigo])</f>
        <v>01.83.04.00.02.01</v>
      </c>
    </row>
    <row r="1309" spans="1:20" hidden="1">
      <c r="A1309" s="57" t="s">
        <v>3112</v>
      </c>
      <c r="B1309" s="57" t="s">
        <v>3147</v>
      </c>
      <c r="C1309" s="57" t="s">
        <v>3155</v>
      </c>
      <c r="D1309" s="57" t="s">
        <v>2872</v>
      </c>
      <c r="E1309" s="57" t="str">
        <f>_xlfn.XLOOKUP(Tabla20[[#This Row],[cedula]],TMODELO[Numero Documento],TMODELO[Empleado])</f>
        <v>JUANA ANGELA RAFAELA HERNANDEZ NUÑEZ</v>
      </c>
      <c r="F1309" s="57" t="s">
        <v>60</v>
      </c>
      <c r="G1309" s="57" t="str">
        <f>_xlfn.XLOOKUP(Tabla20[[#This Row],[cedula]],TMODELO[Numero Documento],TMODELO[Lugar Funciones])</f>
        <v>DIRECCION GENERAL DEL LIBRO Y LA LECTURA</v>
      </c>
      <c r="H1309" s="57" t="str">
        <f>_xlfn.XLOOKUP(Tabla20[[#This Row],[cedula]],TCARRERA[CEDULA],TCARRERA[CATEGORIA DEL SERVIDOR],"")</f>
        <v/>
      </c>
      <c r="I1309" s="65" t="e">
        <f>_xlfn.XLOOKUP(Tabla20[[#This Row],[NOMBRE Y APELLIDO]],#REF!,#REF!,_xlfn.XLOOKUP(Tabla20[[#This Row],[CARGO]],Tabla10[CARGO],Tabla10[CATEGORIA],""))</f>
        <v>#REF!</v>
      </c>
      <c r="J1309" s="41" t="e">
        <f>IF(Tabla20[[#This Row],[CARRERA]]&lt;&gt;"",Tabla20[[#This Row],[CARRERA]],IF(Tabla20[[#This Row],[Columna1]]&lt;&gt;"",Tabla20[[#This Row],[Columna1]],""))</f>
        <v>#REF!</v>
      </c>
      <c r="K1309" s="55">
        <f>IF(Tabla20[[#This Row],[TIPO]]="Temporales",_xlfn.XLOOKUP(Tabla20[[#This Row],[NOMBRE Y APELLIDO]],TBLFECHAS[NOMBRE Y APELLIDO],TBLFECHAS[DESDE]),"")</f>
        <v>44697</v>
      </c>
      <c r="L1309" s="55">
        <f>IF(Tabla20[[#This Row],[TIPO]]="Temporales",_xlfn.XLOOKUP(Tabla20[[#This Row],[NOMBRE Y APELLIDO]],TBLFECHAS[NOMBRE Y APELLIDO],TBLFECHAS[HASTA]),"")</f>
        <v>44881</v>
      </c>
      <c r="M1309" s="58">
        <v>160000</v>
      </c>
      <c r="N1309" s="63">
        <v>0</v>
      </c>
      <c r="O1309" s="60">
        <v>4864</v>
      </c>
      <c r="P1309" s="60">
        <v>4592</v>
      </c>
      <c r="Q1309" s="60">
        <f>Tabla20[[#This Row],[sbruto]]-SUM(Tabla20[[#This Row],[ISR]:[AFP]])-Tabla20[[#This Row],[sneto]]</f>
        <v>25</v>
      </c>
      <c r="R1309" s="60">
        <v>150519</v>
      </c>
      <c r="S1309" s="48" t="str">
        <f>_xlfn.XLOOKUP(Tabla20[[#This Row],[cedula]],TMODELO[Numero Documento],TMODELO[gen])</f>
        <v>F</v>
      </c>
      <c r="T1309" s="49" t="str">
        <f>_xlfn.XLOOKUP(Tabla20[[#This Row],[cedula]],TMODELO[Numero Documento],TMODELO[Lugar Funciones Codigo])</f>
        <v>01.83.04.01</v>
      </c>
    </row>
    <row r="1310" spans="1:20" hidden="1">
      <c r="A1310" s="57" t="s">
        <v>3112</v>
      </c>
      <c r="B1310" s="57" t="s">
        <v>3147</v>
      </c>
      <c r="C1310" s="57" t="s">
        <v>3155</v>
      </c>
      <c r="D1310" s="57" t="s">
        <v>2867</v>
      </c>
      <c r="E1310" s="57" t="str">
        <f>_xlfn.XLOOKUP(Tabla20[[#This Row],[cedula]],TMODELO[Numero Documento],TMODELO[Empleado])</f>
        <v>JUAN ANTONIO HERNANDEZ INIRIO</v>
      </c>
      <c r="F1310" s="57" t="s">
        <v>199</v>
      </c>
      <c r="G1310" s="57" t="str">
        <f>_xlfn.XLOOKUP(Tabla20[[#This Row],[cedula]],TMODELO[Numero Documento],TMODELO[Lugar Funciones])</f>
        <v>DIRECCION GENERAL DEL LIBRO Y LA LECTURA</v>
      </c>
      <c r="H1310" s="57" t="str">
        <f>_xlfn.XLOOKUP(Tabla20[[#This Row],[cedula]],TCARRERA[CEDULA],TCARRERA[CATEGORIA DEL SERVIDOR],"")</f>
        <v/>
      </c>
      <c r="I1310" s="65" t="e">
        <f>_xlfn.XLOOKUP(Tabla20[[#This Row],[NOMBRE Y APELLIDO]],#REF!,#REF!,_xlfn.XLOOKUP(Tabla20[[#This Row],[CARGO]],Tabla10[CARGO],Tabla10[CATEGORIA],""))</f>
        <v>#REF!</v>
      </c>
      <c r="J1310" s="41" t="e">
        <f>IF(Tabla20[[#This Row],[CARRERA]]&lt;&gt;"",Tabla20[[#This Row],[CARRERA]],IF(Tabla20[[#This Row],[Columna1]]&lt;&gt;"",Tabla20[[#This Row],[Columna1]],""))</f>
        <v>#REF!</v>
      </c>
      <c r="K1310" s="55">
        <f>IF(Tabla20[[#This Row],[TIPO]]="Temporales",_xlfn.XLOOKUP(Tabla20[[#This Row],[NOMBRE Y APELLIDO]],TBLFECHAS[NOMBRE Y APELLIDO],TBLFECHAS[DESDE]),"")</f>
        <v>44805</v>
      </c>
      <c r="L1310" s="55">
        <f>IF(Tabla20[[#This Row],[TIPO]]="Temporales",_xlfn.XLOOKUP(Tabla20[[#This Row],[NOMBRE Y APELLIDO]],TBLFECHAS[NOMBRE Y APELLIDO],TBLFECHAS[HASTA]),"")</f>
        <v>44986</v>
      </c>
      <c r="M1310" s="58">
        <v>65000</v>
      </c>
      <c r="N1310" s="63">
        <v>0</v>
      </c>
      <c r="O1310" s="60">
        <v>1976</v>
      </c>
      <c r="P1310" s="60">
        <v>1865.5</v>
      </c>
      <c r="Q1310" s="60">
        <f>Tabla20[[#This Row],[sbruto]]-SUM(Tabla20[[#This Row],[ISR]:[AFP]])-Tabla20[[#This Row],[sneto]]</f>
        <v>25</v>
      </c>
      <c r="R1310" s="60">
        <v>61133.5</v>
      </c>
      <c r="S1310" s="48" t="str">
        <f>_xlfn.XLOOKUP(Tabla20[[#This Row],[cedula]],TMODELO[Numero Documento],TMODELO[gen])</f>
        <v>M</v>
      </c>
      <c r="T1310" s="49" t="str">
        <f>_xlfn.XLOOKUP(Tabla20[[#This Row],[cedula]],TMODELO[Numero Documento],TMODELO[Lugar Funciones Codigo])</f>
        <v>01.83.04.01</v>
      </c>
    </row>
    <row r="1311" spans="1:20" hidden="1">
      <c r="A1311" s="57" t="s">
        <v>3112</v>
      </c>
      <c r="B1311" s="57" t="s">
        <v>3147</v>
      </c>
      <c r="C1311" s="57" t="s">
        <v>3155</v>
      </c>
      <c r="D1311" s="57" t="s">
        <v>2809</v>
      </c>
      <c r="E1311" s="57" t="str">
        <f>_xlfn.XLOOKUP(Tabla20[[#This Row],[cedula]],TMODELO[Numero Documento],TMODELO[Empleado])</f>
        <v>ANDRES MANUEL BLANCO DIAZ</v>
      </c>
      <c r="F1311" s="57" t="s">
        <v>303</v>
      </c>
      <c r="G1311" s="57" t="str">
        <f>_xlfn.XLOOKUP(Tabla20[[#This Row],[cedula]],TMODELO[Numero Documento],TMODELO[Lugar Funciones])</f>
        <v>DIRECCION EDITORA NACIONAL</v>
      </c>
      <c r="H1311" s="57" t="str">
        <f>_xlfn.XLOOKUP(Tabla20[[#This Row],[cedula]],TCARRERA[CEDULA],TCARRERA[CATEGORIA DEL SERVIDOR],"")</f>
        <v/>
      </c>
      <c r="I1311" s="65" t="e">
        <f>_xlfn.XLOOKUP(Tabla20[[#This Row],[NOMBRE Y APELLIDO]],#REF!,#REF!,_xlfn.XLOOKUP(Tabla20[[#This Row],[CARGO]],Tabla10[CARGO],Tabla10[CATEGORIA],""))</f>
        <v>#REF!</v>
      </c>
      <c r="J1311" s="41" t="e">
        <f>IF(Tabla20[[#This Row],[CARRERA]]&lt;&gt;"",Tabla20[[#This Row],[CARRERA]],IF(Tabla20[[#This Row],[Columna1]]&lt;&gt;"",Tabla20[[#This Row],[Columna1]],""))</f>
        <v>#REF!</v>
      </c>
      <c r="K1311" s="55">
        <f>IF(Tabla20[[#This Row],[TIPO]]="Temporales",_xlfn.XLOOKUP(Tabla20[[#This Row],[NOMBRE Y APELLIDO]],TBLFECHAS[NOMBRE Y APELLIDO],TBLFECHAS[DESDE]),"")</f>
        <v>44713</v>
      </c>
      <c r="L1311" s="55">
        <f>IF(Tabla20[[#This Row],[TIPO]]="Temporales",_xlfn.XLOOKUP(Tabla20[[#This Row],[NOMBRE Y APELLIDO]],TBLFECHAS[NOMBRE Y APELLIDO],TBLFECHAS[HASTA]),"")</f>
        <v>44896</v>
      </c>
      <c r="M1311" s="58">
        <v>70000</v>
      </c>
      <c r="N1311" s="63">
        <v>0</v>
      </c>
      <c r="O1311" s="60">
        <v>2128</v>
      </c>
      <c r="P1311" s="60">
        <v>2009</v>
      </c>
      <c r="Q1311" s="60">
        <f>Tabla20[[#This Row],[sbruto]]-SUM(Tabla20[[#This Row],[ISR]:[AFP]])-Tabla20[[#This Row],[sneto]]</f>
        <v>25</v>
      </c>
      <c r="R1311" s="60">
        <v>65838</v>
      </c>
      <c r="S1311" s="45" t="str">
        <f>_xlfn.XLOOKUP(Tabla20[[#This Row],[cedula]],TMODELO[Numero Documento],TMODELO[gen])</f>
        <v>M</v>
      </c>
      <c r="T1311" s="49" t="str">
        <f>_xlfn.XLOOKUP(Tabla20[[#This Row],[cedula]],TMODELO[Numero Documento],TMODELO[Lugar Funciones Codigo])</f>
        <v>01.83.04.01.02</v>
      </c>
    </row>
    <row r="1312" spans="1:20" hidden="1">
      <c r="A1312" s="57" t="s">
        <v>3112</v>
      </c>
      <c r="B1312" s="57" t="s">
        <v>3147</v>
      </c>
      <c r="C1312" s="57" t="s">
        <v>3155</v>
      </c>
      <c r="D1312" s="57" t="s">
        <v>2917</v>
      </c>
      <c r="E1312" s="57" t="str">
        <f>_xlfn.XLOOKUP(Tabla20[[#This Row],[cedula]],TMODELO[Numero Documento],TMODELO[Empleado])</f>
        <v>RICHARSON ANTONIO DIAZ RODRIGUEZ</v>
      </c>
      <c r="F1312" s="57" t="s">
        <v>60</v>
      </c>
      <c r="G1312" s="57" t="str">
        <f>_xlfn.XLOOKUP(Tabla20[[#This Row],[cedula]],TMODELO[Numero Documento],TMODELO[Lugar Funciones])</f>
        <v>DIRECCION DE FOMENTO Y DESARROLLO DE LAS INDUSTRIAS CULTURALES</v>
      </c>
      <c r="H1312" s="57" t="str">
        <f>_xlfn.XLOOKUP(Tabla20[[#This Row],[cedula]],TCARRERA[CEDULA],TCARRERA[CATEGORIA DEL SERVIDOR],"")</f>
        <v/>
      </c>
      <c r="I1312" s="65" t="e">
        <f>_xlfn.XLOOKUP(Tabla20[[#This Row],[NOMBRE Y APELLIDO]],#REF!,#REF!,_xlfn.XLOOKUP(Tabla20[[#This Row],[CARGO]],Tabla10[CARGO],Tabla10[CATEGORIA],""))</f>
        <v>#REF!</v>
      </c>
      <c r="J1312" s="41" t="e">
        <f>IF(Tabla20[[#This Row],[CARRERA]]&lt;&gt;"",Tabla20[[#This Row],[CARRERA]],IF(Tabla20[[#This Row],[Columna1]]&lt;&gt;"",Tabla20[[#This Row],[Columna1]],""))</f>
        <v>#REF!</v>
      </c>
      <c r="K1312" s="55">
        <f>IF(Tabla20[[#This Row],[TIPO]]="Temporales",_xlfn.XLOOKUP(Tabla20[[#This Row],[NOMBRE Y APELLIDO]],TBLFECHAS[NOMBRE Y APELLIDO],TBLFECHAS[DESDE]),"")</f>
        <v>44805</v>
      </c>
      <c r="L1312" s="55">
        <f>IF(Tabla20[[#This Row],[TIPO]]="Temporales",_xlfn.XLOOKUP(Tabla20[[#This Row],[NOMBRE Y APELLIDO]],TBLFECHAS[NOMBRE Y APELLIDO],TBLFECHAS[HASTA]),"")</f>
        <v>44986</v>
      </c>
      <c r="M1312" s="58">
        <v>130000</v>
      </c>
      <c r="N1312" s="63">
        <v>0</v>
      </c>
      <c r="O1312" s="60">
        <v>3952</v>
      </c>
      <c r="P1312" s="60">
        <v>3731</v>
      </c>
      <c r="Q1312" s="60">
        <f>Tabla20[[#This Row],[sbruto]]-SUM(Tabla20[[#This Row],[ISR]:[AFP]])-Tabla20[[#This Row],[sneto]]</f>
        <v>25</v>
      </c>
      <c r="R1312" s="60">
        <v>122292</v>
      </c>
      <c r="S1312" s="45" t="str">
        <f>_xlfn.XLOOKUP(Tabla20[[#This Row],[cedula]],TMODELO[Numero Documento],TMODELO[gen])</f>
        <v>M</v>
      </c>
      <c r="T1312" s="49" t="str">
        <f>_xlfn.XLOOKUP(Tabla20[[#This Row],[cedula]],TMODELO[Numero Documento],TMODELO[Lugar Funciones Codigo])</f>
        <v>01.83.05.00.01</v>
      </c>
    </row>
    <row r="1313" spans="1:20" hidden="1">
      <c r="A1313" s="57" t="s">
        <v>3112</v>
      </c>
      <c r="B1313" s="57" t="s">
        <v>3147</v>
      </c>
      <c r="C1313" s="57" t="s">
        <v>3155</v>
      </c>
      <c r="D1313" s="57" t="s">
        <v>2818</v>
      </c>
      <c r="E1313" s="57" t="str">
        <f>_xlfn.XLOOKUP(Tabla20[[#This Row],[cedula]],TMODELO[Numero Documento],TMODELO[Empleado])</f>
        <v>BENITO GUERRERO CARPIO</v>
      </c>
      <c r="F1313" s="57" t="s">
        <v>1973</v>
      </c>
      <c r="G1313" s="57" t="str">
        <f>_xlfn.XLOOKUP(Tabla20[[#This Row],[cedula]],TMODELO[Numero Documento],TMODELO[Lugar Funciones])</f>
        <v>CENTRO NACIONAL DE ARTESANIA</v>
      </c>
      <c r="H1313" s="57" t="str">
        <f>_xlfn.XLOOKUP(Tabla20[[#This Row],[cedula]],TCARRERA[CEDULA],TCARRERA[CATEGORIA DEL SERVIDOR],"")</f>
        <v/>
      </c>
      <c r="I1313" s="65" t="e">
        <f>_xlfn.XLOOKUP(Tabla20[[#This Row],[NOMBRE Y APELLIDO]],#REF!,#REF!,_xlfn.XLOOKUP(Tabla20[[#This Row],[CARGO]],Tabla10[CARGO],Tabla10[CATEGORIA],""))</f>
        <v>#REF!</v>
      </c>
      <c r="J1313" s="41" t="e">
        <f>IF(Tabla20[[#This Row],[CARRERA]]&lt;&gt;"",Tabla20[[#This Row],[CARRERA]],IF(Tabla20[[#This Row],[Columna1]]&lt;&gt;"",Tabla20[[#This Row],[Columna1]],""))</f>
        <v>#REF!</v>
      </c>
      <c r="K1313" s="55">
        <f>IF(Tabla20[[#This Row],[TIPO]]="Temporales",_xlfn.XLOOKUP(Tabla20[[#This Row],[NOMBRE Y APELLIDO]],TBLFECHAS[NOMBRE Y APELLIDO],TBLFECHAS[DESDE]),"")</f>
        <v>44774</v>
      </c>
      <c r="L1313" s="55">
        <f>IF(Tabla20[[#This Row],[TIPO]]="Temporales",_xlfn.XLOOKUP(Tabla20[[#This Row],[NOMBRE Y APELLIDO]],TBLFECHAS[NOMBRE Y APELLIDO],TBLFECHAS[HASTA]),"")</f>
        <v>44958</v>
      </c>
      <c r="M1313" s="58">
        <v>45000</v>
      </c>
      <c r="N1313" s="63">
        <v>0</v>
      </c>
      <c r="O1313" s="60">
        <v>1368</v>
      </c>
      <c r="P1313" s="60">
        <v>1291.5</v>
      </c>
      <c r="Q1313" s="60">
        <f>Tabla20[[#This Row],[sbruto]]-SUM(Tabla20[[#This Row],[ISR]:[AFP]])-Tabla20[[#This Row],[sneto]]</f>
        <v>25</v>
      </c>
      <c r="R1313" s="60">
        <v>42315.5</v>
      </c>
      <c r="S1313" s="45" t="str">
        <f>_xlfn.XLOOKUP(Tabla20[[#This Row],[cedula]],TMODELO[Numero Documento],TMODELO[gen])</f>
        <v>M</v>
      </c>
      <c r="T1313" s="49" t="str">
        <f>_xlfn.XLOOKUP(Tabla20[[#This Row],[cedula]],TMODELO[Numero Documento],TMODELO[Lugar Funciones Codigo])</f>
        <v>01.83.05.00.03</v>
      </c>
    </row>
    <row r="1314" spans="1:20" hidden="1">
      <c r="A1314" s="57" t="s">
        <v>3112</v>
      </c>
      <c r="B1314" s="57" t="s">
        <v>3147</v>
      </c>
      <c r="C1314" s="57" t="s">
        <v>3155</v>
      </c>
      <c r="D1314" s="57" t="s">
        <v>2893</v>
      </c>
      <c r="E1314" s="57" t="str">
        <f>_xlfn.XLOOKUP(Tabla20[[#This Row],[cedula]],TMODELO[Numero Documento],TMODELO[Empleado])</f>
        <v>MAXIMO ARTURO CLASSE</v>
      </c>
      <c r="F1314" s="57" t="s">
        <v>665</v>
      </c>
      <c r="G1314" s="57" t="str">
        <f>_xlfn.XLOOKUP(Tabla20[[#This Row],[cedula]],TMODELO[Numero Documento],TMODELO[Lugar Funciones])</f>
        <v>CENTRO NACIONAL DE ARTESANIA</v>
      </c>
      <c r="H1314" s="57" t="str">
        <f>_xlfn.XLOOKUP(Tabla20[[#This Row],[cedula]],TCARRERA[CEDULA],TCARRERA[CATEGORIA DEL SERVIDOR],"")</f>
        <v/>
      </c>
      <c r="I1314" s="65" t="e">
        <f>_xlfn.XLOOKUP(Tabla20[[#This Row],[NOMBRE Y APELLIDO]],#REF!,#REF!,_xlfn.XLOOKUP(Tabla20[[#This Row],[CARGO]],Tabla10[CARGO],Tabla10[CATEGORIA],""))</f>
        <v>#REF!</v>
      </c>
      <c r="J1314" s="41" t="e">
        <f>IF(Tabla20[[#This Row],[CARRERA]]&lt;&gt;"",Tabla20[[#This Row],[CARRERA]],IF(Tabla20[[#This Row],[Columna1]]&lt;&gt;"",Tabla20[[#This Row],[Columna1]],""))</f>
        <v>#REF!</v>
      </c>
      <c r="K1314" s="55">
        <f>IF(Tabla20[[#This Row],[TIPO]]="Temporales",_xlfn.XLOOKUP(Tabla20[[#This Row],[NOMBRE Y APELLIDO]],TBLFECHAS[NOMBRE Y APELLIDO],TBLFECHAS[DESDE]),"")</f>
        <v>44713</v>
      </c>
      <c r="L1314" s="55">
        <f>IF(Tabla20[[#This Row],[TIPO]]="Temporales",_xlfn.XLOOKUP(Tabla20[[#This Row],[NOMBRE Y APELLIDO]],TBLFECHAS[NOMBRE Y APELLIDO],TBLFECHAS[HASTA]),"")</f>
        <v>44896</v>
      </c>
      <c r="M1314" s="58">
        <v>36000</v>
      </c>
      <c r="N1314" s="63">
        <v>0</v>
      </c>
      <c r="O1314" s="60">
        <v>1094.4000000000001</v>
      </c>
      <c r="P1314" s="60">
        <v>1033.2</v>
      </c>
      <c r="Q1314" s="60">
        <f>Tabla20[[#This Row],[sbruto]]-SUM(Tabla20[[#This Row],[ISR]:[AFP]])-Tabla20[[#This Row],[sneto]]</f>
        <v>6181</v>
      </c>
      <c r="R1314" s="60">
        <v>27691.4</v>
      </c>
      <c r="S1314" s="45" t="str">
        <f>_xlfn.XLOOKUP(Tabla20[[#This Row],[cedula]],TMODELO[Numero Documento],TMODELO[gen])</f>
        <v>M</v>
      </c>
      <c r="T1314" s="49" t="str">
        <f>_xlfn.XLOOKUP(Tabla20[[#This Row],[cedula]],TMODELO[Numero Documento],TMODELO[Lugar Funciones Codigo])</f>
        <v>01.83.05.00.03</v>
      </c>
    </row>
    <row r="1315" spans="1:20" hidden="1">
      <c r="A1315" s="57" t="s">
        <v>3112</v>
      </c>
      <c r="B1315" s="57" t="s">
        <v>3147</v>
      </c>
      <c r="C1315" s="57" t="s">
        <v>3155</v>
      </c>
      <c r="D1315" s="57" t="s">
        <v>2885</v>
      </c>
      <c r="E1315" s="57" t="str">
        <f>_xlfn.XLOOKUP(Tabla20[[#This Row],[cedula]],TMODELO[Numero Documento],TMODELO[Empleado])</f>
        <v>MARCOS ANTONIO WALTER AGUERO</v>
      </c>
      <c r="F1315" s="57" t="s">
        <v>112</v>
      </c>
      <c r="G1315" s="57" t="str">
        <f>_xlfn.XLOOKUP(Tabla20[[#This Row],[cedula]],TMODELO[Numero Documento],TMODELO[Lugar Funciones])</f>
        <v>CENTRO NACIONAL DE ARTESANIA</v>
      </c>
      <c r="H1315" s="57" t="str">
        <f>_xlfn.XLOOKUP(Tabla20[[#This Row],[cedula]],TCARRERA[CEDULA],TCARRERA[CATEGORIA DEL SERVIDOR],"")</f>
        <v/>
      </c>
      <c r="I1315" s="65" t="e">
        <f>_xlfn.XLOOKUP(Tabla20[[#This Row],[NOMBRE Y APELLIDO]],#REF!,#REF!,_xlfn.XLOOKUP(Tabla20[[#This Row],[CARGO]],Tabla10[CARGO],Tabla10[CATEGORIA],""))</f>
        <v>#REF!</v>
      </c>
      <c r="J1315" s="41" t="e">
        <f>IF(Tabla20[[#This Row],[CARRERA]]&lt;&gt;"",Tabla20[[#This Row],[CARRERA]],IF(Tabla20[[#This Row],[Columna1]]&lt;&gt;"",Tabla20[[#This Row],[Columna1]],""))</f>
        <v>#REF!</v>
      </c>
      <c r="K1315" s="55">
        <f>IF(Tabla20[[#This Row],[TIPO]]="Temporales",_xlfn.XLOOKUP(Tabla20[[#This Row],[NOMBRE Y APELLIDO]],TBLFECHAS[NOMBRE Y APELLIDO],TBLFECHAS[DESDE]),"")</f>
        <v>44805</v>
      </c>
      <c r="L1315" s="55">
        <f>IF(Tabla20[[#This Row],[TIPO]]="Temporales",_xlfn.XLOOKUP(Tabla20[[#This Row],[NOMBRE Y APELLIDO]],TBLFECHAS[NOMBRE Y APELLIDO],TBLFECHAS[HASTA]),"")</f>
        <v>44986</v>
      </c>
      <c r="M1315" s="58">
        <v>30000</v>
      </c>
      <c r="N1315" s="63">
        <v>0</v>
      </c>
      <c r="O1315" s="60">
        <v>912</v>
      </c>
      <c r="P1315" s="60">
        <v>861</v>
      </c>
      <c r="Q1315" s="60">
        <f>Tabla20[[#This Row],[sbruto]]-SUM(Tabla20[[#This Row],[ISR]:[AFP]])-Tabla20[[#This Row],[sneto]]</f>
        <v>25</v>
      </c>
      <c r="R1315" s="60">
        <v>28202</v>
      </c>
      <c r="S1315" s="45" t="str">
        <f>_xlfn.XLOOKUP(Tabla20[[#This Row],[cedula]],TMODELO[Numero Documento],TMODELO[gen])</f>
        <v>M</v>
      </c>
      <c r="T1315" s="49" t="str">
        <f>_xlfn.XLOOKUP(Tabla20[[#This Row],[cedula]],TMODELO[Numero Documento],TMODELO[Lugar Funciones Codigo])</f>
        <v>01.83.05.00.03</v>
      </c>
    </row>
    <row r="1316" spans="1:20" hidden="1">
      <c r="A1316" s="57" t="s">
        <v>3112</v>
      </c>
      <c r="B1316" s="57" t="s">
        <v>3147</v>
      </c>
      <c r="C1316" s="57" t="s">
        <v>3155</v>
      </c>
      <c r="D1316" s="57" t="s">
        <v>2108</v>
      </c>
      <c r="E1316" s="57" t="str">
        <f>_xlfn.XLOOKUP(Tabla20[[#This Row],[cedula]],TMODELO[Numero Documento],TMODELO[Empleado])</f>
        <v>ELETICIA MARIA REYNOSO GUILLEN</v>
      </c>
      <c r="F1316" s="57" t="s">
        <v>395</v>
      </c>
      <c r="G1316" s="57" t="str">
        <f>_xlfn.XLOOKUP(Tabla20[[#This Row],[cedula]],TMODELO[Numero Documento],TMODELO[Lugar Funciones])</f>
        <v>VICEMINISTERIO PARA LA DESCENTRALIZACION Y COORDINACION TERRITORIAL</v>
      </c>
      <c r="H1316" s="57" t="str">
        <f>_xlfn.XLOOKUP(Tabla20[[#This Row],[cedula]],TCARRERA[CEDULA],TCARRERA[CATEGORIA DEL SERVIDOR],"")</f>
        <v/>
      </c>
      <c r="I1316" s="65" t="e">
        <f>_xlfn.XLOOKUP(Tabla20[[#This Row],[NOMBRE Y APELLIDO]],#REF!,#REF!,_xlfn.XLOOKUP(Tabla20[[#This Row],[CARGO]],Tabla10[CARGO],Tabla10[CATEGORIA],""))</f>
        <v>#REF!</v>
      </c>
      <c r="J1316" s="41" t="e">
        <f>IF(Tabla20[[#This Row],[CARRERA]]&lt;&gt;"",Tabla20[[#This Row],[CARRERA]],IF(Tabla20[[#This Row],[Columna1]]&lt;&gt;"",Tabla20[[#This Row],[Columna1]],""))</f>
        <v>#REF!</v>
      </c>
      <c r="K1316" s="55">
        <f>IF(Tabla20[[#This Row],[TIPO]]="Temporales",_xlfn.XLOOKUP(Tabla20[[#This Row],[NOMBRE Y APELLIDO]],TBLFECHAS[NOMBRE Y APELLIDO],TBLFECHAS[DESDE]),"")</f>
        <v>44774</v>
      </c>
      <c r="L1316" s="55">
        <f>IF(Tabla20[[#This Row],[TIPO]]="Temporales",_xlfn.XLOOKUP(Tabla20[[#This Row],[NOMBRE Y APELLIDO]],TBLFECHAS[NOMBRE Y APELLIDO],TBLFECHAS[HASTA]),"")</f>
        <v>44958</v>
      </c>
      <c r="M1316" s="58">
        <v>20000</v>
      </c>
      <c r="N1316" s="63">
        <v>0</v>
      </c>
      <c r="O1316" s="60">
        <v>608</v>
      </c>
      <c r="P1316" s="60">
        <v>574</v>
      </c>
      <c r="Q1316" s="60">
        <f>Tabla20[[#This Row],[sbruto]]-SUM(Tabla20[[#This Row],[ISR]:[AFP]])-Tabla20[[#This Row],[sneto]]</f>
        <v>25</v>
      </c>
      <c r="R1316" s="60">
        <v>18793</v>
      </c>
      <c r="S1316" s="45" t="str">
        <f>_xlfn.XLOOKUP(Tabla20[[#This Row],[cedula]],TMODELO[Numero Documento],TMODELO[gen])</f>
        <v>F</v>
      </c>
      <c r="T1316" s="49" t="str">
        <f>_xlfn.XLOOKUP(Tabla20[[#This Row],[cedula]],TMODELO[Numero Documento],TMODELO[Lugar Funciones Codigo])</f>
        <v>01.83.06</v>
      </c>
    </row>
    <row r="1317" spans="1:20" hidden="1">
      <c r="A1317" s="57" t="s">
        <v>3112</v>
      </c>
      <c r="B1317" s="57" t="s">
        <v>3147</v>
      </c>
      <c r="C1317" s="57" t="s">
        <v>3155</v>
      </c>
      <c r="D1317" s="57" t="s">
        <v>2926</v>
      </c>
      <c r="E1317" s="57" t="str">
        <f>_xlfn.XLOOKUP(Tabla20[[#This Row],[cedula]],TMODELO[Numero Documento],TMODELO[Empleado])</f>
        <v>SILFIDES MIGUELINA LANDESTOY TEJEDA</v>
      </c>
      <c r="F1317" s="57" t="s">
        <v>132</v>
      </c>
      <c r="G1317" s="57" t="str">
        <f>_xlfn.XLOOKUP(Tabla20[[#This Row],[cedula]],TMODELO[Numero Documento],TMODELO[Lugar Funciones])</f>
        <v>DEPARTAMENTO DE VINCULACION INTERINSTITUCIONAL</v>
      </c>
      <c r="H1317" s="57" t="str">
        <f>_xlfn.XLOOKUP(Tabla20[[#This Row],[cedula]],TCARRERA[CEDULA],TCARRERA[CATEGORIA DEL SERVIDOR],"")</f>
        <v/>
      </c>
      <c r="I1317" s="65" t="e">
        <f>_xlfn.XLOOKUP(Tabla20[[#This Row],[NOMBRE Y APELLIDO]],#REF!,#REF!,_xlfn.XLOOKUP(Tabla20[[#This Row],[CARGO]],Tabla10[CARGO],Tabla10[CATEGORIA],""))</f>
        <v>#REF!</v>
      </c>
      <c r="J1317" s="41" t="e">
        <f>IF(Tabla20[[#This Row],[CARRERA]]&lt;&gt;"",Tabla20[[#This Row],[CARRERA]],IF(Tabla20[[#This Row],[Columna1]]&lt;&gt;"",Tabla20[[#This Row],[Columna1]],""))</f>
        <v>#REF!</v>
      </c>
      <c r="K1317" s="55">
        <f>IF(Tabla20[[#This Row],[TIPO]]="Temporales",_xlfn.XLOOKUP(Tabla20[[#This Row],[NOMBRE Y APELLIDO]],TBLFECHAS[NOMBRE Y APELLIDO],TBLFECHAS[DESDE]),"")</f>
        <v>44652</v>
      </c>
      <c r="L1317" s="55">
        <f>IF(Tabla20[[#This Row],[TIPO]]="Temporales",_xlfn.XLOOKUP(Tabla20[[#This Row],[NOMBRE Y APELLIDO]],TBLFECHAS[NOMBRE Y APELLIDO],TBLFECHAS[HASTA]),"")</f>
        <v>44835</v>
      </c>
      <c r="M1317" s="58">
        <v>120000</v>
      </c>
      <c r="N1317" s="63">
        <v>0</v>
      </c>
      <c r="O1317" s="60">
        <v>3648</v>
      </c>
      <c r="P1317" s="60">
        <v>3444</v>
      </c>
      <c r="Q1317" s="60">
        <f>Tabla20[[#This Row],[sbruto]]-SUM(Tabla20[[#This Row],[ISR]:[AFP]])-Tabla20[[#This Row],[sneto]]</f>
        <v>1375.1199999999953</v>
      </c>
      <c r="R1317" s="60">
        <v>111532.88</v>
      </c>
      <c r="S1317" s="45" t="str">
        <f>_xlfn.XLOOKUP(Tabla20[[#This Row],[cedula]],TMODELO[Numero Documento],TMODELO[gen])</f>
        <v>F</v>
      </c>
      <c r="T1317" s="49" t="str">
        <f>_xlfn.XLOOKUP(Tabla20[[#This Row],[cedula]],TMODELO[Numero Documento],TMODELO[Lugar Funciones Codigo])</f>
        <v>01.83.06.00.00.01</v>
      </c>
    </row>
    <row r="1318" spans="1:20" hidden="1">
      <c r="A1318" s="57" t="s">
        <v>3112</v>
      </c>
      <c r="B1318" s="57" t="s">
        <v>3147</v>
      </c>
      <c r="C1318" s="57" t="s">
        <v>3155</v>
      </c>
      <c r="D1318" s="57" t="s">
        <v>2889</v>
      </c>
      <c r="E1318" s="57" t="str">
        <f>_xlfn.XLOOKUP(Tabla20[[#This Row],[cedula]],TMODELO[Numero Documento],TMODELO[Empleado])</f>
        <v>MARIELLE DENISE DE LUNA GUZMAN</v>
      </c>
      <c r="F1318" s="57" t="s">
        <v>102</v>
      </c>
      <c r="G1318" s="57" t="str">
        <f>_xlfn.XLOOKUP(Tabla20[[#This Row],[cedula]],TMODELO[Numero Documento],TMODELO[Lugar Funciones])</f>
        <v>DEPARTAMENTO DE VINCULACION INTERINSTITUCIONAL</v>
      </c>
      <c r="H1318" s="57" t="str">
        <f>_xlfn.XLOOKUP(Tabla20[[#This Row],[cedula]],TCARRERA[CEDULA],TCARRERA[CATEGORIA DEL SERVIDOR],"")</f>
        <v/>
      </c>
      <c r="I1318" s="65" t="e">
        <f>_xlfn.XLOOKUP(Tabla20[[#This Row],[NOMBRE Y APELLIDO]],#REF!,#REF!,_xlfn.XLOOKUP(Tabla20[[#This Row],[CARGO]],Tabla10[CARGO],Tabla10[CATEGORIA],""))</f>
        <v>#REF!</v>
      </c>
      <c r="J1318" s="41" t="e">
        <f>IF(Tabla20[[#This Row],[CARRERA]]&lt;&gt;"",Tabla20[[#This Row],[CARRERA]],IF(Tabla20[[#This Row],[Columna1]]&lt;&gt;"",Tabla20[[#This Row],[Columna1]],""))</f>
        <v>#REF!</v>
      </c>
      <c r="K1318" s="55">
        <f>IF(Tabla20[[#This Row],[TIPO]]="Temporales",_xlfn.XLOOKUP(Tabla20[[#This Row],[NOMBRE Y APELLIDO]],TBLFECHAS[NOMBRE Y APELLIDO],TBLFECHAS[DESDE]),"")</f>
        <v>44682</v>
      </c>
      <c r="L1318" s="55">
        <f>IF(Tabla20[[#This Row],[TIPO]]="Temporales",_xlfn.XLOOKUP(Tabla20[[#This Row],[NOMBRE Y APELLIDO]],TBLFECHAS[NOMBRE Y APELLIDO],TBLFECHAS[HASTA]),"")</f>
        <v>44866</v>
      </c>
      <c r="M1318" s="58">
        <v>75000</v>
      </c>
      <c r="N1318" s="63">
        <v>0</v>
      </c>
      <c r="O1318" s="60">
        <v>2280</v>
      </c>
      <c r="P1318" s="60">
        <v>2152.5</v>
      </c>
      <c r="Q1318" s="60">
        <f>Tabla20[[#This Row],[sbruto]]-SUM(Tabla20[[#This Row],[ISR]:[AFP]])-Tabla20[[#This Row],[sneto]]</f>
        <v>1375.1199999999953</v>
      </c>
      <c r="R1318" s="60">
        <v>69192.38</v>
      </c>
      <c r="S1318" s="45" t="str">
        <f>_xlfn.XLOOKUP(Tabla20[[#This Row],[cedula]],TMODELO[Numero Documento],TMODELO[gen])</f>
        <v>F</v>
      </c>
      <c r="T1318" s="49" t="str">
        <f>_xlfn.XLOOKUP(Tabla20[[#This Row],[cedula]],TMODELO[Numero Documento],TMODELO[Lugar Funciones Codigo])</f>
        <v>01.83.06.00.00.01</v>
      </c>
    </row>
    <row r="1319" spans="1:20" hidden="1">
      <c r="A1319" s="57" t="s">
        <v>3112</v>
      </c>
      <c r="B1319" s="57" t="s">
        <v>3147</v>
      </c>
      <c r="C1319" s="57" t="s">
        <v>3155</v>
      </c>
      <c r="D1319" s="57" t="s">
        <v>2935</v>
      </c>
      <c r="E1319" s="57" t="str">
        <f>_xlfn.XLOOKUP(Tabla20[[#This Row],[cedula]],TMODELO[Numero Documento],TMODELO[Empleado])</f>
        <v>VICTOR MANUEL CUELLO RAMIREZ</v>
      </c>
      <c r="F1319" s="57" t="s">
        <v>1660</v>
      </c>
      <c r="G1319" s="57" t="str">
        <f>_xlfn.XLOOKUP(Tabla20[[#This Row],[cedula]],TMODELO[Numero Documento],TMODELO[Lugar Funciones])</f>
        <v>DIRECCION REGIONAL CULTURAL</v>
      </c>
      <c r="H1319" s="57" t="str">
        <f>_xlfn.XLOOKUP(Tabla20[[#This Row],[cedula]],TCARRERA[CEDULA],TCARRERA[CATEGORIA DEL SERVIDOR],"")</f>
        <v/>
      </c>
      <c r="I1319" s="65" t="e">
        <f>_xlfn.XLOOKUP(Tabla20[[#This Row],[NOMBRE Y APELLIDO]],#REF!,#REF!,_xlfn.XLOOKUP(Tabla20[[#This Row],[CARGO]],Tabla10[CARGO],Tabla10[CATEGORIA],""))</f>
        <v>#REF!</v>
      </c>
      <c r="J1319" s="41" t="e">
        <f>IF(Tabla20[[#This Row],[CARRERA]]&lt;&gt;"",Tabla20[[#This Row],[CARRERA]],IF(Tabla20[[#This Row],[Columna1]]&lt;&gt;"",Tabla20[[#This Row],[Columna1]],""))</f>
        <v>#REF!</v>
      </c>
      <c r="K1319" s="55">
        <f>IF(Tabla20[[#This Row],[TIPO]]="Temporales",_xlfn.XLOOKUP(Tabla20[[#This Row],[NOMBRE Y APELLIDO]],TBLFECHAS[NOMBRE Y APELLIDO],TBLFECHAS[DESDE]),"")</f>
        <v>44805</v>
      </c>
      <c r="L1319" s="55">
        <f>IF(Tabla20[[#This Row],[TIPO]]="Temporales",_xlfn.XLOOKUP(Tabla20[[#This Row],[NOMBRE Y APELLIDO]],TBLFECHAS[NOMBRE Y APELLIDO],TBLFECHAS[HASTA]),"")</f>
        <v>44986</v>
      </c>
      <c r="M1319" s="58">
        <v>110000</v>
      </c>
      <c r="N1319" s="63">
        <v>0</v>
      </c>
      <c r="O1319" s="60">
        <v>3344</v>
      </c>
      <c r="P1319" s="60">
        <v>3157</v>
      </c>
      <c r="Q1319" s="60">
        <f>Tabla20[[#This Row],[sbruto]]-SUM(Tabla20[[#This Row],[ISR]:[AFP]])-Tabla20[[#This Row],[sneto]]</f>
        <v>25</v>
      </c>
      <c r="R1319" s="60">
        <v>103474</v>
      </c>
      <c r="S1319" s="48" t="str">
        <f>_xlfn.XLOOKUP(Tabla20[[#This Row],[cedula]],TMODELO[Numero Documento],TMODELO[gen])</f>
        <v>M</v>
      </c>
      <c r="T1319" s="49" t="str">
        <f>_xlfn.XLOOKUP(Tabla20[[#This Row],[cedula]],TMODELO[Numero Documento],TMODELO[Lugar Funciones Codigo])</f>
        <v>01.83.06.00.02</v>
      </c>
    </row>
    <row r="1320" spans="1:20" hidden="1">
      <c r="A1320" s="57" t="s">
        <v>3112</v>
      </c>
      <c r="B1320" s="57" t="s">
        <v>3147</v>
      </c>
      <c r="C1320" s="57" t="s">
        <v>3155</v>
      </c>
      <c r="D1320" s="57" t="s">
        <v>2913</v>
      </c>
      <c r="E1320" s="57" t="str">
        <f>_xlfn.XLOOKUP(Tabla20[[#This Row],[cedula]],TMODELO[Numero Documento],TMODELO[Empleado])</f>
        <v>RAFAEL FRANKLIN SORIANO LIRIANO</v>
      </c>
      <c r="F1320" s="57" t="s">
        <v>1660</v>
      </c>
      <c r="G1320" s="57" t="str">
        <f>_xlfn.XLOOKUP(Tabla20[[#This Row],[cedula]],TMODELO[Numero Documento],TMODELO[Lugar Funciones])</f>
        <v>DIRECCION REGIONAL CULTURAL</v>
      </c>
      <c r="H1320" s="57" t="str">
        <f>_xlfn.XLOOKUP(Tabla20[[#This Row],[cedula]],TCARRERA[CEDULA],TCARRERA[CATEGORIA DEL SERVIDOR],"")</f>
        <v/>
      </c>
      <c r="I1320" s="65" t="e">
        <f>_xlfn.XLOOKUP(Tabla20[[#This Row],[NOMBRE Y APELLIDO]],#REF!,#REF!,_xlfn.XLOOKUP(Tabla20[[#This Row],[CARGO]],Tabla10[CARGO],Tabla10[CATEGORIA],""))</f>
        <v>#REF!</v>
      </c>
      <c r="J1320" s="41" t="e">
        <f>IF(Tabla20[[#This Row],[CARRERA]]&lt;&gt;"",Tabla20[[#This Row],[CARRERA]],IF(Tabla20[[#This Row],[Columna1]]&lt;&gt;"",Tabla20[[#This Row],[Columna1]],""))</f>
        <v>#REF!</v>
      </c>
      <c r="K1320" s="55">
        <f>IF(Tabla20[[#This Row],[TIPO]]="Temporales",_xlfn.XLOOKUP(Tabla20[[#This Row],[NOMBRE Y APELLIDO]],TBLFECHAS[NOMBRE Y APELLIDO],TBLFECHAS[DESDE]),"")</f>
        <v>44805</v>
      </c>
      <c r="L1320" s="55">
        <f>IF(Tabla20[[#This Row],[TIPO]]="Temporales",_xlfn.XLOOKUP(Tabla20[[#This Row],[NOMBRE Y APELLIDO]],TBLFECHAS[NOMBRE Y APELLIDO],TBLFECHAS[HASTA]),"")</f>
        <v>44986</v>
      </c>
      <c r="M1320" s="58">
        <v>110000</v>
      </c>
      <c r="N1320" s="63">
        <v>0</v>
      </c>
      <c r="O1320" s="60">
        <v>3344</v>
      </c>
      <c r="P1320" s="60">
        <v>3157</v>
      </c>
      <c r="Q1320" s="60">
        <f>Tabla20[[#This Row],[sbruto]]-SUM(Tabla20[[#This Row],[ISR]:[AFP]])-Tabla20[[#This Row],[sneto]]</f>
        <v>25</v>
      </c>
      <c r="R1320" s="60">
        <v>103474</v>
      </c>
      <c r="S1320" s="45" t="str">
        <f>_xlfn.XLOOKUP(Tabla20[[#This Row],[cedula]],TMODELO[Numero Documento],TMODELO[gen])</f>
        <v>M</v>
      </c>
      <c r="T1320" s="49" t="str">
        <f>_xlfn.XLOOKUP(Tabla20[[#This Row],[cedula]],TMODELO[Numero Documento],TMODELO[Lugar Funciones Codigo])</f>
        <v>01.83.06.00.02</v>
      </c>
    </row>
    <row r="1321" spans="1:20" hidden="1">
      <c r="A1321" s="57" t="s">
        <v>3112</v>
      </c>
      <c r="B1321" s="57" t="s">
        <v>3147</v>
      </c>
      <c r="C1321" s="57" t="s">
        <v>3155</v>
      </c>
      <c r="D1321" s="57" t="s">
        <v>2925</v>
      </c>
      <c r="E1321" s="57" t="str">
        <f>_xlfn.XLOOKUP(Tabla20[[#This Row],[cedula]],TMODELO[Numero Documento],TMODELO[Empleado])</f>
        <v>SARAH ALTAGRACIA ESPINAL CASTILLO</v>
      </c>
      <c r="F1321" s="57" t="s">
        <v>1660</v>
      </c>
      <c r="G1321" s="57" t="str">
        <f>_xlfn.XLOOKUP(Tabla20[[#This Row],[cedula]],TMODELO[Numero Documento],TMODELO[Lugar Funciones])</f>
        <v>DIRECCION REGIONAL CULTURAL</v>
      </c>
      <c r="H1321" s="57" t="str">
        <f>_xlfn.XLOOKUP(Tabla20[[#This Row],[cedula]],TCARRERA[CEDULA],TCARRERA[CATEGORIA DEL SERVIDOR],"")</f>
        <v/>
      </c>
      <c r="I1321" s="65" t="e">
        <f>_xlfn.XLOOKUP(Tabla20[[#This Row],[NOMBRE Y APELLIDO]],#REF!,#REF!,_xlfn.XLOOKUP(Tabla20[[#This Row],[CARGO]],Tabla10[CARGO],Tabla10[CATEGORIA],""))</f>
        <v>#REF!</v>
      </c>
      <c r="J1321" s="41" t="e">
        <f>IF(Tabla20[[#This Row],[CARRERA]]&lt;&gt;"",Tabla20[[#This Row],[CARRERA]],IF(Tabla20[[#This Row],[Columna1]]&lt;&gt;"",Tabla20[[#This Row],[Columna1]],""))</f>
        <v>#REF!</v>
      </c>
      <c r="K1321" s="55">
        <f>IF(Tabla20[[#This Row],[TIPO]]="Temporales",_xlfn.XLOOKUP(Tabla20[[#This Row],[NOMBRE Y APELLIDO]],TBLFECHAS[NOMBRE Y APELLIDO],TBLFECHAS[DESDE]),"")</f>
        <v>44805</v>
      </c>
      <c r="L1321" s="55">
        <f>IF(Tabla20[[#This Row],[TIPO]]="Temporales",_xlfn.XLOOKUP(Tabla20[[#This Row],[NOMBRE Y APELLIDO]],TBLFECHAS[NOMBRE Y APELLIDO],TBLFECHAS[HASTA]),"")</f>
        <v>44986</v>
      </c>
      <c r="M1321" s="58">
        <v>110000</v>
      </c>
      <c r="N1321" s="63">
        <v>0</v>
      </c>
      <c r="O1321" s="60">
        <v>3344</v>
      </c>
      <c r="P1321" s="60">
        <v>3157</v>
      </c>
      <c r="Q1321" s="60">
        <f>Tabla20[[#This Row],[sbruto]]-SUM(Tabla20[[#This Row],[ISR]:[AFP]])-Tabla20[[#This Row],[sneto]]</f>
        <v>25</v>
      </c>
      <c r="R1321" s="60">
        <v>103474</v>
      </c>
      <c r="S1321" s="45" t="str">
        <f>_xlfn.XLOOKUP(Tabla20[[#This Row],[cedula]],TMODELO[Numero Documento],TMODELO[gen])</f>
        <v>F</v>
      </c>
      <c r="T1321" s="49" t="str">
        <f>_xlfn.XLOOKUP(Tabla20[[#This Row],[cedula]],TMODELO[Numero Documento],TMODELO[Lugar Funciones Codigo])</f>
        <v>01.83.06.00.02</v>
      </c>
    </row>
    <row r="1322" spans="1:20" hidden="1">
      <c r="A1322" s="57" t="s">
        <v>3112</v>
      </c>
      <c r="B1322" s="57" t="s">
        <v>3147</v>
      </c>
      <c r="C1322" s="57" t="s">
        <v>3155</v>
      </c>
      <c r="D1322" s="57" t="s">
        <v>2798</v>
      </c>
      <c r="E1322" s="57" t="str">
        <f>_xlfn.XLOOKUP(Tabla20[[#This Row],[cedula]],TMODELO[Numero Documento],TMODELO[Empleado])</f>
        <v>ALLEN CAMPOS REYES</v>
      </c>
      <c r="F1322" s="57" t="s">
        <v>1186</v>
      </c>
      <c r="G1322" s="57" t="str">
        <f>_xlfn.XLOOKUP(Tabla20[[#This Row],[cedula]],TMODELO[Numero Documento],TMODELO[Lugar Funciones])</f>
        <v>DIRECCION REGIONAL CULTURAL</v>
      </c>
      <c r="H1322" s="57" t="str">
        <f>_xlfn.XLOOKUP(Tabla20[[#This Row],[cedula]],TCARRERA[CEDULA],TCARRERA[CATEGORIA DEL SERVIDOR],"")</f>
        <v/>
      </c>
      <c r="I1322" s="65" t="e">
        <f>_xlfn.XLOOKUP(Tabla20[[#This Row],[NOMBRE Y APELLIDO]],#REF!,#REF!,_xlfn.XLOOKUP(Tabla20[[#This Row],[CARGO]],Tabla10[CARGO],Tabla10[CATEGORIA],""))</f>
        <v>#REF!</v>
      </c>
      <c r="J1322" s="41" t="e">
        <f>IF(Tabla20[[#This Row],[CARRERA]]&lt;&gt;"",Tabla20[[#This Row],[CARRERA]],IF(Tabla20[[#This Row],[Columna1]]&lt;&gt;"",Tabla20[[#This Row],[Columna1]],""))</f>
        <v>#REF!</v>
      </c>
      <c r="K1322" s="55">
        <f>IF(Tabla20[[#This Row],[TIPO]]="Temporales",_xlfn.XLOOKUP(Tabla20[[#This Row],[NOMBRE Y APELLIDO]],TBLFECHAS[NOMBRE Y APELLIDO],TBLFECHAS[DESDE]),"")</f>
        <v>44805</v>
      </c>
      <c r="L1322" s="55">
        <f>IF(Tabla20[[#This Row],[TIPO]]="Temporales",_xlfn.XLOOKUP(Tabla20[[#This Row],[NOMBRE Y APELLIDO]],TBLFECHAS[NOMBRE Y APELLIDO],TBLFECHAS[HASTA]),"")</f>
        <v>44986</v>
      </c>
      <c r="M1322" s="58">
        <v>50000</v>
      </c>
      <c r="N1322" s="61">
        <v>0</v>
      </c>
      <c r="O1322" s="60">
        <v>1520</v>
      </c>
      <c r="P1322" s="60">
        <v>1435</v>
      </c>
      <c r="Q1322" s="60">
        <f>Tabla20[[#This Row],[sbruto]]-SUM(Tabla20[[#This Row],[ISR]:[AFP]])-Tabla20[[#This Row],[sneto]]</f>
        <v>25</v>
      </c>
      <c r="R1322" s="60">
        <v>47020</v>
      </c>
      <c r="S1322" s="45" t="str">
        <f>_xlfn.XLOOKUP(Tabla20[[#This Row],[cedula]],TMODELO[Numero Documento],TMODELO[gen])</f>
        <v>M</v>
      </c>
      <c r="T1322" s="49" t="str">
        <f>_xlfn.XLOOKUP(Tabla20[[#This Row],[cedula]],TMODELO[Numero Documento],TMODELO[Lugar Funciones Codigo])</f>
        <v>01.83.06.00.02</v>
      </c>
    </row>
    <row r="1323" spans="1:20" hidden="1">
      <c r="A1323" s="57" t="s">
        <v>3112</v>
      </c>
      <c r="B1323" s="57" t="s">
        <v>3147</v>
      </c>
      <c r="C1323" s="57" t="s">
        <v>3155</v>
      </c>
      <c r="D1323" s="57" t="s">
        <v>2896</v>
      </c>
      <c r="E1323" s="57" t="str">
        <f>_xlfn.XLOOKUP(Tabla20[[#This Row],[cedula]],TMODELO[Numero Documento],TMODELO[Empleado])</f>
        <v>MERCEDES CASTILLO ESTEVEZ</v>
      </c>
      <c r="F1323" s="57" t="s">
        <v>1186</v>
      </c>
      <c r="G1323" s="57" t="str">
        <f>_xlfn.XLOOKUP(Tabla20[[#This Row],[cedula]],TMODELO[Numero Documento],TMODELO[Lugar Funciones])</f>
        <v>DIRECCION REGIONAL CULTURAL</v>
      </c>
      <c r="H1323" s="57" t="str">
        <f>_xlfn.XLOOKUP(Tabla20[[#This Row],[cedula]],TCARRERA[CEDULA],TCARRERA[CATEGORIA DEL SERVIDOR],"")</f>
        <v/>
      </c>
      <c r="I1323" s="65" t="e">
        <f>_xlfn.XLOOKUP(Tabla20[[#This Row],[NOMBRE Y APELLIDO]],#REF!,#REF!,_xlfn.XLOOKUP(Tabla20[[#This Row],[CARGO]],Tabla10[CARGO],Tabla10[CATEGORIA],""))</f>
        <v>#REF!</v>
      </c>
      <c r="J1323" s="41" t="e">
        <f>IF(Tabla20[[#This Row],[CARRERA]]&lt;&gt;"",Tabla20[[#This Row],[CARRERA]],IF(Tabla20[[#This Row],[Columna1]]&lt;&gt;"",Tabla20[[#This Row],[Columna1]],""))</f>
        <v>#REF!</v>
      </c>
      <c r="K1323" s="55">
        <f>IF(Tabla20[[#This Row],[TIPO]]="Temporales",_xlfn.XLOOKUP(Tabla20[[#This Row],[NOMBRE Y APELLIDO]],TBLFECHAS[NOMBRE Y APELLIDO],TBLFECHAS[DESDE]),"")</f>
        <v>44805</v>
      </c>
      <c r="L1323" s="55">
        <f>IF(Tabla20[[#This Row],[TIPO]]="Temporales",_xlfn.XLOOKUP(Tabla20[[#This Row],[NOMBRE Y APELLIDO]],TBLFECHAS[NOMBRE Y APELLIDO],TBLFECHAS[HASTA]),"")</f>
        <v>44986</v>
      </c>
      <c r="M1323" s="58">
        <v>40000</v>
      </c>
      <c r="N1323" s="63">
        <v>0</v>
      </c>
      <c r="O1323" s="60">
        <v>1216</v>
      </c>
      <c r="P1323" s="60">
        <v>1148</v>
      </c>
      <c r="Q1323" s="60">
        <f>Tabla20[[#This Row],[sbruto]]-SUM(Tabla20[[#This Row],[ISR]:[AFP]])-Tabla20[[#This Row],[sneto]]</f>
        <v>25</v>
      </c>
      <c r="R1323" s="60">
        <v>37611</v>
      </c>
      <c r="S1323" s="45" t="str">
        <f>_xlfn.XLOOKUP(Tabla20[[#This Row],[cedula]],TMODELO[Numero Documento],TMODELO[gen])</f>
        <v>F</v>
      </c>
      <c r="T1323" s="49" t="str">
        <f>_xlfn.XLOOKUP(Tabla20[[#This Row],[cedula]],TMODELO[Numero Documento],TMODELO[Lugar Funciones Codigo])</f>
        <v>01.83.06.00.02</v>
      </c>
    </row>
    <row r="1324" spans="1:20" hidden="1">
      <c r="A1324" s="57" t="s">
        <v>3112</v>
      </c>
      <c r="B1324" s="57" t="s">
        <v>3147</v>
      </c>
      <c r="C1324" s="57" t="s">
        <v>3155</v>
      </c>
      <c r="D1324" s="57" t="s">
        <v>2865</v>
      </c>
      <c r="E1324" s="57" t="str">
        <f>_xlfn.XLOOKUP(Tabla20[[#This Row],[cedula]],TMODELO[Numero Documento],TMODELO[Empleado])</f>
        <v>JOSE MIGUEL FONT BONILLA</v>
      </c>
      <c r="F1324" s="57" t="s">
        <v>199</v>
      </c>
      <c r="G1324" s="57" t="str">
        <f>_xlfn.XLOOKUP(Tabla20[[#This Row],[cedula]],TMODELO[Numero Documento],TMODELO[Lugar Funciones])</f>
        <v>DIRECCION REGIONAL CULTURAL</v>
      </c>
      <c r="H1324" s="57" t="str">
        <f>_xlfn.XLOOKUP(Tabla20[[#This Row],[cedula]],TCARRERA[CEDULA],TCARRERA[CATEGORIA DEL SERVIDOR],"")</f>
        <v/>
      </c>
      <c r="I1324" s="65" t="e">
        <f>_xlfn.XLOOKUP(Tabla20[[#This Row],[NOMBRE Y APELLIDO]],#REF!,#REF!,_xlfn.XLOOKUP(Tabla20[[#This Row],[CARGO]],Tabla10[CARGO],Tabla10[CATEGORIA],""))</f>
        <v>#REF!</v>
      </c>
      <c r="J1324" s="41" t="e">
        <f>IF(Tabla20[[#This Row],[CARRERA]]&lt;&gt;"",Tabla20[[#This Row],[CARRERA]],IF(Tabla20[[#This Row],[Columna1]]&lt;&gt;"",Tabla20[[#This Row],[Columna1]],""))</f>
        <v>#REF!</v>
      </c>
      <c r="K1324" s="55">
        <f>IF(Tabla20[[#This Row],[TIPO]]="Temporales",_xlfn.XLOOKUP(Tabla20[[#This Row],[NOMBRE Y APELLIDO]],TBLFECHAS[NOMBRE Y APELLIDO],TBLFECHAS[DESDE]),"")</f>
        <v>44713</v>
      </c>
      <c r="L1324" s="55">
        <f>IF(Tabla20[[#This Row],[TIPO]]="Temporales",_xlfn.XLOOKUP(Tabla20[[#This Row],[NOMBRE Y APELLIDO]],TBLFECHAS[NOMBRE Y APELLIDO],TBLFECHAS[HASTA]),"")</f>
        <v>44896</v>
      </c>
      <c r="M1324" s="58">
        <v>35000</v>
      </c>
      <c r="N1324" s="61">
        <v>0</v>
      </c>
      <c r="O1324" s="60">
        <v>1064</v>
      </c>
      <c r="P1324" s="60">
        <v>1004.5</v>
      </c>
      <c r="Q1324" s="60">
        <f>Tabla20[[#This Row],[sbruto]]-SUM(Tabla20[[#This Row],[ISR]:[AFP]])-Tabla20[[#This Row],[sneto]]</f>
        <v>25</v>
      </c>
      <c r="R1324" s="60">
        <v>32906.5</v>
      </c>
      <c r="S1324" s="48" t="str">
        <f>_xlfn.XLOOKUP(Tabla20[[#This Row],[cedula]],TMODELO[Numero Documento],TMODELO[gen])</f>
        <v>M</v>
      </c>
      <c r="T1324" s="49" t="str">
        <f>_xlfn.XLOOKUP(Tabla20[[#This Row],[cedula]],TMODELO[Numero Documento],TMODELO[Lugar Funciones Codigo])</f>
        <v>01.83.06.00.02</v>
      </c>
    </row>
    <row r="1325" spans="1:20" hidden="1">
      <c r="A1325" s="57" t="s">
        <v>3112</v>
      </c>
      <c r="B1325" s="57" t="s">
        <v>3147</v>
      </c>
      <c r="C1325" s="57" t="s">
        <v>3155</v>
      </c>
      <c r="D1325" s="57" t="s">
        <v>2849</v>
      </c>
      <c r="E1325" s="57" t="str">
        <f>_xlfn.XLOOKUP(Tabla20[[#This Row],[cedula]],TMODELO[Numero Documento],TMODELO[Empleado])</f>
        <v>HAMLET FELIPE HERNANDEZ</v>
      </c>
      <c r="F1325" s="57" t="s">
        <v>199</v>
      </c>
      <c r="G1325" s="57" t="str">
        <f>_xlfn.XLOOKUP(Tabla20[[#This Row],[cedula]],TMODELO[Numero Documento],TMODELO[Lugar Funciones])</f>
        <v>DIRECCION REGIONAL CULTURAL</v>
      </c>
      <c r="H1325" s="57" t="str">
        <f>_xlfn.XLOOKUP(Tabla20[[#This Row],[cedula]],TCARRERA[CEDULA],TCARRERA[CATEGORIA DEL SERVIDOR],"")</f>
        <v/>
      </c>
      <c r="I1325" s="65" t="e">
        <f>_xlfn.XLOOKUP(Tabla20[[#This Row],[NOMBRE Y APELLIDO]],#REF!,#REF!,_xlfn.XLOOKUP(Tabla20[[#This Row],[CARGO]],Tabla10[CARGO],Tabla10[CATEGORIA],""))</f>
        <v>#REF!</v>
      </c>
      <c r="J1325" s="41" t="e">
        <f>IF(Tabla20[[#This Row],[CARRERA]]&lt;&gt;"",Tabla20[[#This Row],[CARRERA]],IF(Tabla20[[#This Row],[Columna1]]&lt;&gt;"",Tabla20[[#This Row],[Columna1]],""))</f>
        <v>#REF!</v>
      </c>
      <c r="K1325" s="55">
        <f>IF(Tabla20[[#This Row],[TIPO]]="Temporales",_xlfn.XLOOKUP(Tabla20[[#This Row],[NOMBRE Y APELLIDO]],TBLFECHAS[NOMBRE Y APELLIDO],TBLFECHAS[DESDE]),"")</f>
        <v>44805</v>
      </c>
      <c r="L1325" s="55">
        <f>IF(Tabla20[[#This Row],[TIPO]]="Temporales",_xlfn.XLOOKUP(Tabla20[[#This Row],[NOMBRE Y APELLIDO]],TBLFECHAS[NOMBRE Y APELLIDO],TBLFECHAS[HASTA]),"")</f>
        <v>44986</v>
      </c>
      <c r="M1325" s="58">
        <v>35000</v>
      </c>
      <c r="N1325" s="63">
        <v>0</v>
      </c>
      <c r="O1325" s="60">
        <v>1064</v>
      </c>
      <c r="P1325" s="60">
        <v>1004.5</v>
      </c>
      <c r="Q1325" s="60">
        <f>Tabla20[[#This Row],[sbruto]]-SUM(Tabla20[[#This Row],[ISR]:[AFP]])-Tabla20[[#This Row],[sneto]]</f>
        <v>25</v>
      </c>
      <c r="R1325" s="60">
        <v>32906.5</v>
      </c>
      <c r="S1325" s="45" t="str">
        <f>_xlfn.XLOOKUP(Tabla20[[#This Row],[cedula]],TMODELO[Numero Documento],TMODELO[gen])</f>
        <v>M</v>
      </c>
      <c r="T1325" s="49" t="str">
        <f>_xlfn.XLOOKUP(Tabla20[[#This Row],[cedula]],TMODELO[Numero Documento],TMODELO[Lugar Funciones Codigo])</f>
        <v>01.83.06.00.02</v>
      </c>
    </row>
    <row r="1326" spans="1:20" hidden="1">
      <c r="A1326" s="57" t="s">
        <v>3112</v>
      </c>
      <c r="B1326" s="57" t="s">
        <v>3147</v>
      </c>
      <c r="C1326" s="57" t="s">
        <v>3155</v>
      </c>
      <c r="D1326" s="57" t="s">
        <v>2860</v>
      </c>
      <c r="E1326" s="57" t="str">
        <f>_xlfn.XLOOKUP(Tabla20[[#This Row],[cedula]],TMODELO[Numero Documento],TMODELO[Empleado])</f>
        <v>JOHANNA DIAZ LOPEZ</v>
      </c>
      <c r="F1326" s="57" t="s">
        <v>199</v>
      </c>
      <c r="G1326" s="57" t="str">
        <f>_xlfn.XLOOKUP(Tabla20[[#This Row],[cedula]],TMODELO[Numero Documento],TMODELO[Lugar Funciones])</f>
        <v>DIRECCION REGIONAL CULTURAL</v>
      </c>
      <c r="H1326" s="57" t="str">
        <f>_xlfn.XLOOKUP(Tabla20[[#This Row],[cedula]],TCARRERA[CEDULA],TCARRERA[CATEGORIA DEL SERVIDOR],"")</f>
        <v/>
      </c>
      <c r="I1326" s="65" t="e">
        <f>_xlfn.XLOOKUP(Tabla20[[#This Row],[NOMBRE Y APELLIDO]],#REF!,#REF!,_xlfn.XLOOKUP(Tabla20[[#This Row],[CARGO]],Tabla10[CARGO],Tabla10[CATEGORIA],""))</f>
        <v>#REF!</v>
      </c>
      <c r="J1326" s="41" t="e">
        <f>IF(Tabla20[[#This Row],[CARRERA]]&lt;&gt;"",Tabla20[[#This Row],[CARRERA]],IF(Tabla20[[#This Row],[Columna1]]&lt;&gt;"",Tabla20[[#This Row],[Columna1]],""))</f>
        <v>#REF!</v>
      </c>
      <c r="K1326" s="55">
        <f>IF(Tabla20[[#This Row],[TIPO]]="Temporales",_xlfn.XLOOKUP(Tabla20[[#This Row],[NOMBRE Y APELLIDO]],TBLFECHAS[NOMBRE Y APELLIDO],TBLFECHAS[DESDE]),"")</f>
        <v>44713</v>
      </c>
      <c r="L1326" s="55">
        <f>IF(Tabla20[[#This Row],[TIPO]]="Temporales",_xlfn.XLOOKUP(Tabla20[[#This Row],[NOMBRE Y APELLIDO]],TBLFECHAS[NOMBRE Y APELLIDO],TBLFECHAS[HASTA]),"")</f>
        <v>44896</v>
      </c>
      <c r="M1326" s="58">
        <v>35000</v>
      </c>
      <c r="N1326" s="63">
        <v>0</v>
      </c>
      <c r="O1326" s="60">
        <v>1064</v>
      </c>
      <c r="P1326" s="60">
        <v>1004.5</v>
      </c>
      <c r="Q1326" s="60">
        <f>Tabla20[[#This Row],[sbruto]]-SUM(Tabla20[[#This Row],[ISR]:[AFP]])-Tabla20[[#This Row],[sneto]]</f>
        <v>25</v>
      </c>
      <c r="R1326" s="60">
        <v>32906.5</v>
      </c>
      <c r="S1326" s="48" t="str">
        <f>_xlfn.XLOOKUP(Tabla20[[#This Row],[cedula]],TMODELO[Numero Documento],TMODELO[gen])</f>
        <v>F</v>
      </c>
      <c r="T1326" s="49" t="str">
        <f>_xlfn.XLOOKUP(Tabla20[[#This Row],[cedula]],TMODELO[Numero Documento],TMODELO[Lugar Funciones Codigo])</f>
        <v>01.83.06.00.02</v>
      </c>
    </row>
    <row r="1327" spans="1:20" hidden="1">
      <c r="A1327" s="57" t="s">
        <v>3112</v>
      </c>
      <c r="B1327" s="57" t="s">
        <v>3147</v>
      </c>
      <c r="C1327" s="57" t="s">
        <v>3155</v>
      </c>
      <c r="D1327" s="57" t="s">
        <v>2822</v>
      </c>
      <c r="E1327" s="57" t="str">
        <f>_xlfn.XLOOKUP(Tabla20[[#This Row],[cedula]],TMODELO[Numero Documento],TMODELO[Empleado])</f>
        <v>CAROLINA FREUND LANTIGUA</v>
      </c>
      <c r="F1327" s="57" t="s">
        <v>199</v>
      </c>
      <c r="G1327" s="57" t="str">
        <f>_xlfn.XLOOKUP(Tabla20[[#This Row],[cedula]],TMODELO[Numero Documento],TMODELO[Lugar Funciones])</f>
        <v>DIRECCION REGIONAL CULTURAL</v>
      </c>
      <c r="H1327" s="57" t="str">
        <f>_xlfn.XLOOKUP(Tabla20[[#This Row],[cedula]],TCARRERA[CEDULA],TCARRERA[CATEGORIA DEL SERVIDOR],"")</f>
        <v/>
      </c>
      <c r="I1327" s="65" t="e">
        <f>_xlfn.XLOOKUP(Tabla20[[#This Row],[NOMBRE Y APELLIDO]],#REF!,#REF!,_xlfn.XLOOKUP(Tabla20[[#This Row],[CARGO]],Tabla10[CARGO],Tabla10[CATEGORIA],""))</f>
        <v>#REF!</v>
      </c>
      <c r="J1327" s="41" t="e">
        <f>IF(Tabla20[[#This Row],[CARRERA]]&lt;&gt;"",Tabla20[[#This Row],[CARRERA]],IF(Tabla20[[#This Row],[Columna1]]&lt;&gt;"",Tabla20[[#This Row],[Columna1]],""))</f>
        <v>#REF!</v>
      </c>
      <c r="K1327" s="55">
        <f>IF(Tabla20[[#This Row],[TIPO]]="Temporales",_xlfn.XLOOKUP(Tabla20[[#This Row],[NOMBRE Y APELLIDO]],TBLFECHAS[NOMBRE Y APELLIDO],TBLFECHAS[DESDE]),"")</f>
        <v>44713</v>
      </c>
      <c r="L1327" s="55">
        <f>IF(Tabla20[[#This Row],[TIPO]]="Temporales",_xlfn.XLOOKUP(Tabla20[[#This Row],[NOMBRE Y APELLIDO]],TBLFECHAS[NOMBRE Y APELLIDO],TBLFECHAS[HASTA]),"")</f>
        <v>44896</v>
      </c>
      <c r="M1327" s="58">
        <v>35000</v>
      </c>
      <c r="N1327" s="63">
        <v>0</v>
      </c>
      <c r="O1327" s="60">
        <v>1064</v>
      </c>
      <c r="P1327" s="60">
        <v>1004.5</v>
      </c>
      <c r="Q1327" s="60">
        <f>Tabla20[[#This Row],[sbruto]]-SUM(Tabla20[[#This Row],[ISR]:[AFP]])-Tabla20[[#This Row],[sneto]]</f>
        <v>25</v>
      </c>
      <c r="R1327" s="60">
        <v>32906.5</v>
      </c>
      <c r="S1327" s="45" t="str">
        <f>_xlfn.XLOOKUP(Tabla20[[#This Row],[cedula]],TMODELO[Numero Documento],TMODELO[gen])</f>
        <v>F</v>
      </c>
      <c r="T1327" s="49" t="str">
        <f>_xlfn.XLOOKUP(Tabla20[[#This Row],[cedula]],TMODELO[Numero Documento],TMODELO[Lugar Funciones Codigo])</f>
        <v>01.83.06.00.02</v>
      </c>
    </row>
    <row r="1328" spans="1:20" hidden="1">
      <c r="A1328" s="57" t="s">
        <v>3112</v>
      </c>
      <c r="B1328" s="57" t="s">
        <v>3147</v>
      </c>
      <c r="C1328" s="57" t="s">
        <v>3155</v>
      </c>
      <c r="D1328" s="57" t="s">
        <v>2929</v>
      </c>
      <c r="E1328" s="57" t="str">
        <f>_xlfn.XLOOKUP(Tabla20[[#This Row],[cedula]],TMODELO[Numero Documento],TMODELO[Empleado])</f>
        <v>STALIN VLADIMIR CASTILLO ESQUEA</v>
      </c>
      <c r="F1328" s="57" t="s">
        <v>199</v>
      </c>
      <c r="G1328" s="57" t="str">
        <f>_xlfn.XLOOKUP(Tabla20[[#This Row],[cedula]],TMODELO[Numero Documento],TMODELO[Lugar Funciones])</f>
        <v>DIRECCION REGIONAL CULTURAL</v>
      </c>
      <c r="H1328" s="57" t="str">
        <f>_xlfn.XLOOKUP(Tabla20[[#This Row],[cedula]],TCARRERA[CEDULA],TCARRERA[CATEGORIA DEL SERVIDOR],"")</f>
        <v/>
      </c>
      <c r="I1328" s="65" t="e">
        <f>_xlfn.XLOOKUP(Tabla20[[#This Row],[NOMBRE Y APELLIDO]],#REF!,#REF!,_xlfn.XLOOKUP(Tabla20[[#This Row],[CARGO]],Tabla10[CARGO],Tabla10[CATEGORIA],""))</f>
        <v>#REF!</v>
      </c>
      <c r="J1328" s="41" t="e">
        <f>IF(Tabla20[[#This Row],[CARRERA]]&lt;&gt;"",Tabla20[[#This Row],[CARRERA]],IF(Tabla20[[#This Row],[Columna1]]&lt;&gt;"",Tabla20[[#This Row],[Columna1]],""))</f>
        <v>#REF!</v>
      </c>
      <c r="K1328" s="55">
        <f>IF(Tabla20[[#This Row],[TIPO]]="Temporales",_xlfn.XLOOKUP(Tabla20[[#This Row],[NOMBRE Y APELLIDO]],TBLFECHAS[NOMBRE Y APELLIDO],TBLFECHAS[DESDE]),"")</f>
        <v>44713</v>
      </c>
      <c r="L1328" s="55">
        <f>IF(Tabla20[[#This Row],[TIPO]]="Temporales",_xlfn.XLOOKUP(Tabla20[[#This Row],[NOMBRE Y APELLIDO]],TBLFECHAS[NOMBRE Y APELLIDO],TBLFECHAS[HASTA]),"")</f>
        <v>44896</v>
      </c>
      <c r="M1328" s="58">
        <v>35000</v>
      </c>
      <c r="N1328" s="63">
        <v>0</v>
      </c>
      <c r="O1328" s="60">
        <v>1064</v>
      </c>
      <c r="P1328" s="60">
        <v>1004.5</v>
      </c>
      <c r="Q1328" s="60">
        <f>Tabla20[[#This Row],[sbruto]]-SUM(Tabla20[[#This Row],[ISR]:[AFP]])-Tabla20[[#This Row],[sneto]]</f>
        <v>25</v>
      </c>
      <c r="R1328" s="60">
        <v>32906.5</v>
      </c>
      <c r="S1328" s="48" t="str">
        <f>_xlfn.XLOOKUP(Tabla20[[#This Row],[cedula]],TMODELO[Numero Documento],TMODELO[gen])</f>
        <v>M</v>
      </c>
      <c r="T1328" s="49" t="str">
        <f>_xlfn.XLOOKUP(Tabla20[[#This Row],[cedula]],TMODELO[Numero Documento],TMODELO[Lugar Funciones Codigo])</f>
        <v>01.83.06.00.02</v>
      </c>
    </row>
    <row r="1329" spans="1:20" hidden="1">
      <c r="A1329" s="57" t="s">
        <v>3112</v>
      </c>
      <c r="B1329" s="57" t="s">
        <v>3147</v>
      </c>
      <c r="C1329" s="57" t="s">
        <v>3155</v>
      </c>
      <c r="D1329" s="57" t="s">
        <v>2864</v>
      </c>
      <c r="E1329" s="57" t="str">
        <f>_xlfn.XLOOKUP(Tabla20[[#This Row],[cedula]],TMODELO[Numero Documento],TMODELO[Empleado])</f>
        <v>JOSE MANUEL JIMENEZ FURCAL</v>
      </c>
      <c r="F1329" s="57" t="s">
        <v>1653</v>
      </c>
      <c r="G1329" s="57" t="str">
        <f>_xlfn.XLOOKUP(Tabla20[[#This Row],[cedula]],TMODELO[Numero Documento],TMODELO[Lugar Funciones])</f>
        <v>DIRECCION REGIONAL CULTURAL</v>
      </c>
      <c r="H1329" s="57" t="str">
        <f>_xlfn.XLOOKUP(Tabla20[[#This Row],[cedula]],TCARRERA[CEDULA],TCARRERA[CATEGORIA DEL SERVIDOR],"")</f>
        <v/>
      </c>
      <c r="I1329" s="65" t="e">
        <f>_xlfn.XLOOKUP(Tabla20[[#This Row],[NOMBRE Y APELLIDO]],#REF!,#REF!,_xlfn.XLOOKUP(Tabla20[[#This Row],[CARGO]],Tabla10[CARGO],Tabla10[CATEGORIA],""))</f>
        <v>#REF!</v>
      </c>
      <c r="J1329" s="41" t="e">
        <f>IF(Tabla20[[#This Row],[CARRERA]]&lt;&gt;"",Tabla20[[#This Row],[CARRERA]],IF(Tabla20[[#This Row],[Columna1]]&lt;&gt;"",Tabla20[[#This Row],[Columna1]],""))</f>
        <v>#REF!</v>
      </c>
      <c r="K1329" s="55">
        <f>IF(Tabla20[[#This Row],[TIPO]]="Temporales",_xlfn.XLOOKUP(Tabla20[[#This Row],[NOMBRE Y APELLIDO]],TBLFECHAS[NOMBRE Y APELLIDO],TBLFECHAS[DESDE]),"")</f>
        <v>44805</v>
      </c>
      <c r="L1329" s="55">
        <f>IF(Tabla20[[#This Row],[TIPO]]="Temporales",_xlfn.XLOOKUP(Tabla20[[#This Row],[NOMBRE Y APELLIDO]],TBLFECHAS[NOMBRE Y APELLIDO],TBLFECHAS[HASTA]),"")</f>
        <v>44986</v>
      </c>
      <c r="M1329" s="58">
        <v>30000</v>
      </c>
      <c r="N1329" s="63">
        <v>0</v>
      </c>
      <c r="O1329" s="60">
        <v>912</v>
      </c>
      <c r="P1329" s="60">
        <v>861</v>
      </c>
      <c r="Q1329" s="60">
        <f>Tabla20[[#This Row],[sbruto]]-SUM(Tabla20[[#This Row],[ISR]:[AFP]])-Tabla20[[#This Row],[sneto]]</f>
        <v>25</v>
      </c>
      <c r="R1329" s="60">
        <v>28202</v>
      </c>
      <c r="S1329" s="45" t="str">
        <f>_xlfn.XLOOKUP(Tabla20[[#This Row],[cedula]],TMODELO[Numero Documento],TMODELO[gen])</f>
        <v>M</v>
      </c>
      <c r="T1329" s="49" t="str">
        <f>_xlfn.XLOOKUP(Tabla20[[#This Row],[cedula]],TMODELO[Numero Documento],TMODELO[Lugar Funciones Codigo])</f>
        <v>01.83.06.00.02</v>
      </c>
    </row>
    <row r="1330" spans="1:20" hidden="1">
      <c r="A1330" s="57" t="s">
        <v>3112</v>
      </c>
      <c r="B1330" s="57" t="s">
        <v>3147</v>
      </c>
      <c r="C1330" s="57" t="s">
        <v>3155</v>
      </c>
      <c r="D1330" s="57" t="s">
        <v>2869</v>
      </c>
      <c r="E1330" s="57" t="str">
        <f>_xlfn.XLOOKUP(Tabla20[[#This Row],[cedula]],TMODELO[Numero Documento],TMODELO[Empleado])</f>
        <v>JUAN CARLOS ABREU GONZALEZ</v>
      </c>
      <c r="F1330" s="57" t="s">
        <v>199</v>
      </c>
      <c r="G1330" s="57" t="str">
        <f>_xlfn.XLOOKUP(Tabla20[[#This Row],[cedula]],TMODELO[Numero Documento],TMODELO[Lugar Funciones])</f>
        <v>DIRECCION REGIONAL CULTURAL</v>
      </c>
      <c r="H1330" s="57" t="str">
        <f>_xlfn.XLOOKUP(Tabla20[[#This Row],[cedula]],TCARRERA[CEDULA],TCARRERA[CATEGORIA DEL SERVIDOR],"")</f>
        <v/>
      </c>
      <c r="I1330" s="65" t="e">
        <f>_xlfn.XLOOKUP(Tabla20[[#This Row],[NOMBRE Y APELLIDO]],#REF!,#REF!,_xlfn.XLOOKUP(Tabla20[[#This Row],[CARGO]],Tabla10[CARGO],Tabla10[CATEGORIA],""))</f>
        <v>#REF!</v>
      </c>
      <c r="J1330" s="41" t="e">
        <f>IF(Tabla20[[#This Row],[CARRERA]]&lt;&gt;"",Tabla20[[#This Row],[CARRERA]],IF(Tabla20[[#This Row],[Columna1]]&lt;&gt;"",Tabla20[[#This Row],[Columna1]],""))</f>
        <v>#REF!</v>
      </c>
      <c r="K1330" s="55">
        <f>IF(Tabla20[[#This Row],[TIPO]]="Temporales",_xlfn.XLOOKUP(Tabla20[[#This Row],[NOMBRE Y APELLIDO]],TBLFECHAS[NOMBRE Y APELLIDO],TBLFECHAS[DESDE]),"")</f>
        <v>44774</v>
      </c>
      <c r="L1330" s="55">
        <f>IF(Tabla20[[#This Row],[TIPO]]="Temporales",_xlfn.XLOOKUP(Tabla20[[#This Row],[NOMBRE Y APELLIDO]],TBLFECHAS[NOMBRE Y APELLIDO],TBLFECHAS[HASTA]),"")</f>
        <v>44958</v>
      </c>
      <c r="M1330" s="58">
        <v>20000</v>
      </c>
      <c r="N1330" s="63">
        <v>0</v>
      </c>
      <c r="O1330" s="60">
        <v>608</v>
      </c>
      <c r="P1330" s="60">
        <v>574</v>
      </c>
      <c r="Q1330" s="60">
        <f>Tabla20[[#This Row],[sbruto]]-SUM(Tabla20[[#This Row],[ISR]:[AFP]])-Tabla20[[#This Row],[sneto]]</f>
        <v>25</v>
      </c>
      <c r="R1330" s="60">
        <v>18793</v>
      </c>
      <c r="S1330" s="45" t="str">
        <f>_xlfn.XLOOKUP(Tabla20[[#This Row],[cedula]],TMODELO[Numero Documento],TMODELO[gen])</f>
        <v>M</v>
      </c>
      <c r="T1330" s="49" t="str">
        <f>_xlfn.XLOOKUP(Tabla20[[#This Row],[cedula]],TMODELO[Numero Documento],TMODELO[Lugar Funciones Codigo])</f>
        <v>01.83.06.00.02</v>
      </c>
    </row>
    <row r="1331" spans="1:20" hidden="1">
      <c r="A1331" s="57" t="s">
        <v>3112</v>
      </c>
      <c r="B1331" s="57" t="s">
        <v>3147</v>
      </c>
      <c r="C1331" s="57" t="s">
        <v>3155</v>
      </c>
      <c r="D1331" s="57" t="s">
        <v>2884</v>
      </c>
      <c r="E1331" s="57" t="str">
        <f>_xlfn.XLOOKUP(Tabla20[[#This Row],[cedula]],TMODELO[Numero Documento],TMODELO[Empleado])</f>
        <v>MANUEL DOMINGO DOMINGUEZ DESUEZA</v>
      </c>
      <c r="F1331" s="57" t="s">
        <v>132</v>
      </c>
      <c r="G1331" s="57" t="str">
        <f>_xlfn.XLOOKUP(Tabla20[[#This Row],[cedula]],TMODELO[Numero Documento],TMODELO[Lugar Funciones])</f>
        <v>OFICINA PROVINCIAL DE LA CULTURA</v>
      </c>
      <c r="H1331" s="57" t="str">
        <f>_xlfn.XLOOKUP(Tabla20[[#This Row],[cedula]],TCARRERA[CEDULA],TCARRERA[CATEGORIA DEL SERVIDOR],"")</f>
        <v/>
      </c>
      <c r="I1331" s="65" t="e">
        <f>_xlfn.XLOOKUP(Tabla20[[#This Row],[NOMBRE Y APELLIDO]],#REF!,#REF!,_xlfn.XLOOKUP(Tabla20[[#This Row],[CARGO]],Tabla10[CARGO],Tabla10[CATEGORIA],""))</f>
        <v>#REF!</v>
      </c>
      <c r="J1331" s="41" t="e">
        <f>IF(Tabla20[[#This Row],[CARRERA]]&lt;&gt;"",Tabla20[[#This Row],[CARRERA]],IF(Tabla20[[#This Row],[Columna1]]&lt;&gt;"",Tabla20[[#This Row],[Columna1]],""))</f>
        <v>#REF!</v>
      </c>
      <c r="K1331" s="55">
        <f>IF(Tabla20[[#This Row],[TIPO]]="Temporales",_xlfn.XLOOKUP(Tabla20[[#This Row],[NOMBRE Y APELLIDO]],TBLFECHAS[NOMBRE Y APELLIDO],TBLFECHAS[DESDE]),"")</f>
        <v>44805</v>
      </c>
      <c r="L1331" s="55">
        <f>IF(Tabla20[[#This Row],[TIPO]]="Temporales",_xlfn.XLOOKUP(Tabla20[[#This Row],[NOMBRE Y APELLIDO]],TBLFECHAS[NOMBRE Y APELLIDO],TBLFECHAS[HASTA]),"")</f>
        <v>44986</v>
      </c>
      <c r="M1331" s="58">
        <v>115000</v>
      </c>
      <c r="N1331" s="63">
        <v>0</v>
      </c>
      <c r="O1331" s="60">
        <v>3496</v>
      </c>
      <c r="P1331" s="60">
        <v>3300.5</v>
      </c>
      <c r="Q1331" s="60">
        <f>Tabla20[[#This Row],[sbruto]]-SUM(Tabla20[[#This Row],[ISR]:[AFP]])-Tabla20[[#This Row],[sneto]]</f>
        <v>25</v>
      </c>
      <c r="R1331" s="60">
        <v>108178.5</v>
      </c>
      <c r="S1331" s="45" t="str">
        <f>_xlfn.XLOOKUP(Tabla20[[#This Row],[cedula]],TMODELO[Numero Documento],TMODELO[gen])</f>
        <v>M</v>
      </c>
      <c r="T1331" s="49" t="str">
        <f>_xlfn.XLOOKUP(Tabla20[[#This Row],[cedula]],TMODELO[Numero Documento],TMODELO[Lugar Funciones Codigo])</f>
        <v>01.83.06.00.02.00.01</v>
      </c>
    </row>
    <row r="1332" spans="1:20" hidden="1">
      <c r="A1332" s="57" t="s">
        <v>3112</v>
      </c>
      <c r="B1332" s="57" t="s">
        <v>3147</v>
      </c>
      <c r="C1332" s="57" t="s">
        <v>3155</v>
      </c>
      <c r="D1332" s="57" t="s">
        <v>2883</v>
      </c>
      <c r="E1332" s="57" t="str">
        <f>_xlfn.XLOOKUP(Tabla20[[#This Row],[cedula]],TMODELO[Numero Documento],TMODELO[Empleado])</f>
        <v>MALTHA MIGDANIA DIAZ MANCEBO</v>
      </c>
      <c r="F1332" s="57" t="s">
        <v>199</v>
      </c>
      <c r="G1332" s="57" t="str">
        <f>_xlfn.XLOOKUP(Tabla20[[#This Row],[cedula]],TMODELO[Numero Documento],TMODELO[Lugar Funciones])</f>
        <v>OFICINA PROVINCIAL DE LA CULTURA</v>
      </c>
      <c r="H1332" s="57" t="str">
        <f>_xlfn.XLOOKUP(Tabla20[[#This Row],[cedula]],TCARRERA[CEDULA],TCARRERA[CATEGORIA DEL SERVIDOR],"")</f>
        <v/>
      </c>
      <c r="I1332" s="65" t="e">
        <f>_xlfn.XLOOKUP(Tabla20[[#This Row],[NOMBRE Y APELLIDO]],#REF!,#REF!,_xlfn.XLOOKUP(Tabla20[[#This Row],[CARGO]],Tabla10[CARGO],Tabla10[CATEGORIA],""))</f>
        <v>#REF!</v>
      </c>
      <c r="J1332" s="41" t="e">
        <f>IF(Tabla20[[#This Row],[CARRERA]]&lt;&gt;"",Tabla20[[#This Row],[CARRERA]],IF(Tabla20[[#This Row],[Columna1]]&lt;&gt;"",Tabla20[[#This Row],[Columna1]],""))</f>
        <v>#REF!</v>
      </c>
      <c r="K1332" s="55">
        <f>IF(Tabla20[[#This Row],[TIPO]]="Temporales",_xlfn.XLOOKUP(Tabla20[[#This Row],[NOMBRE Y APELLIDO]],TBLFECHAS[NOMBRE Y APELLIDO],TBLFECHAS[DESDE]),"")</f>
        <v>44652</v>
      </c>
      <c r="L1332" s="55">
        <f>IF(Tabla20[[#This Row],[TIPO]]="Temporales",_xlfn.XLOOKUP(Tabla20[[#This Row],[NOMBRE Y APELLIDO]],TBLFECHAS[NOMBRE Y APELLIDO],TBLFECHAS[HASTA]),"")</f>
        <v>44835</v>
      </c>
      <c r="M1332" s="58">
        <v>50000</v>
      </c>
      <c r="N1332" s="63">
        <v>0</v>
      </c>
      <c r="O1332" s="60">
        <v>1520</v>
      </c>
      <c r="P1332" s="60">
        <v>1435</v>
      </c>
      <c r="Q1332" s="60">
        <f>Tabla20[[#This Row],[sbruto]]-SUM(Tabla20[[#This Row],[ISR]:[AFP]])-Tabla20[[#This Row],[sneto]]</f>
        <v>25</v>
      </c>
      <c r="R1332" s="60">
        <v>47020</v>
      </c>
      <c r="S1332" s="45" t="str">
        <f>_xlfn.XLOOKUP(Tabla20[[#This Row],[cedula]],TMODELO[Numero Documento],TMODELO[gen])</f>
        <v>F</v>
      </c>
      <c r="T1332" s="49" t="str">
        <f>_xlfn.XLOOKUP(Tabla20[[#This Row],[cedula]],TMODELO[Numero Documento],TMODELO[Lugar Funciones Codigo])</f>
        <v>01.83.06.00.02.00.01</v>
      </c>
    </row>
    <row r="1333" spans="1:20" hidden="1">
      <c r="A1333" s="57" t="s">
        <v>3112</v>
      </c>
      <c r="B1333" s="57" t="s">
        <v>3147</v>
      </c>
      <c r="C1333" s="57" t="s">
        <v>3155</v>
      </c>
      <c r="D1333" s="57" t="s">
        <v>2923</v>
      </c>
      <c r="E1333" s="57" t="str">
        <f>_xlfn.XLOOKUP(Tabla20[[#This Row],[cedula]],TMODELO[Numero Documento],TMODELO[Empleado])</f>
        <v>SANTIAGO PAULINO PEREZ</v>
      </c>
      <c r="F1333" s="57" t="s">
        <v>1186</v>
      </c>
      <c r="G1333" s="57" t="str">
        <f>_xlfn.XLOOKUP(Tabla20[[#This Row],[cedula]],TMODELO[Numero Documento],TMODELO[Lugar Funciones])</f>
        <v>OFICINA PROVINCIAL DE LA CULTURA</v>
      </c>
      <c r="H1333" s="57" t="str">
        <f>_xlfn.XLOOKUP(Tabla20[[#This Row],[cedula]],TCARRERA[CEDULA],TCARRERA[CATEGORIA DEL SERVIDOR],"")</f>
        <v/>
      </c>
      <c r="I1333" s="65" t="e">
        <f>_xlfn.XLOOKUP(Tabla20[[#This Row],[NOMBRE Y APELLIDO]],#REF!,#REF!,_xlfn.XLOOKUP(Tabla20[[#This Row],[CARGO]],Tabla10[CARGO],Tabla10[CATEGORIA],""))</f>
        <v>#REF!</v>
      </c>
      <c r="J1333" s="41" t="e">
        <f>IF(Tabla20[[#This Row],[CARRERA]]&lt;&gt;"",Tabla20[[#This Row],[CARRERA]],IF(Tabla20[[#This Row],[Columna1]]&lt;&gt;"",Tabla20[[#This Row],[Columna1]],""))</f>
        <v>#REF!</v>
      </c>
      <c r="K1333" s="55">
        <f>IF(Tabla20[[#This Row],[TIPO]]="Temporales",_xlfn.XLOOKUP(Tabla20[[#This Row],[NOMBRE Y APELLIDO]],TBLFECHAS[NOMBRE Y APELLIDO],TBLFECHAS[DESDE]),"")</f>
        <v>44682</v>
      </c>
      <c r="L1333" s="55">
        <f>IF(Tabla20[[#This Row],[TIPO]]="Temporales",_xlfn.XLOOKUP(Tabla20[[#This Row],[NOMBRE Y APELLIDO]],TBLFECHAS[NOMBRE Y APELLIDO],TBLFECHAS[HASTA]),"")</f>
        <v>44866</v>
      </c>
      <c r="M1333" s="58">
        <v>40000</v>
      </c>
      <c r="N1333" s="63">
        <v>0</v>
      </c>
      <c r="O1333" s="60">
        <v>1216</v>
      </c>
      <c r="P1333" s="60">
        <v>1148</v>
      </c>
      <c r="Q1333" s="60">
        <f>Tabla20[[#This Row],[sbruto]]-SUM(Tabla20[[#This Row],[ISR]:[AFP]])-Tabla20[[#This Row],[sneto]]</f>
        <v>25</v>
      </c>
      <c r="R1333" s="60">
        <v>37611</v>
      </c>
      <c r="S1333" s="45" t="str">
        <f>_xlfn.XLOOKUP(Tabla20[[#This Row],[cedula]],TMODELO[Numero Documento],TMODELO[gen])</f>
        <v>M</v>
      </c>
      <c r="T1333" s="49" t="str">
        <f>_xlfn.XLOOKUP(Tabla20[[#This Row],[cedula]],TMODELO[Numero Documento],TMODELO[Lugar Funciones Codigo])</f>
        <v>01.83.06.00.02.00.01</v>
      </c>
    </row>
    <row r="1334" spans="1:20" hidden="1">
      <c r="A1334" s="57" t="s">
        <v>3112</v>
      </c>
      <c r="B1334" s="57" t="s">
        <v>3147</v>
      </c>
      <c r="C1334" s="57" t="s">
        <v>3155</v>
      </c>
      <c r="D1334" s="57" t="s">
        <v>2799</v>
      </c>
      <c r="E1334" s="57" t="str">
        <f>_xlfn.XLOOKUP(Tabla20[[#This Row],[cedula]],TMODELO[Numero Documento],TMODELO[Empleado])</f>
        <v>ALVARO ANGEL CAAMAÑO GIL</v>
      </c>
      <c r="F1334" s="57" t="s">
        <v>1186</v>
      </c>
      <c r="G1334" s="57" t="str">
        <f>_xlfn.XLOOKUP(Tabla20[[#This Row],[cedula]],TMODELO[Numero Documento],TMODELO[Lugar Funciones])</f>
        <v>OFICINA PROVINCIAL DE LA CULTURA</v>
      </c>
      <c r="H1334" s="57" t="str">
        <f>_xlfn.XLOOKUP(Tabla20[[#This Row],[cedula]],TCARRERA[CEDULA],TCARRERA[CATEGORIA DEL SERVIDOR],"")</f>
        <v/>
      </c>
      <c r="I1334" s="65" t="e">
        <f>_xlfn.XLOOKUP(Tabla20[[#This Row],[NOMBRE Y APELLIDO]],#REF!,#REF!,_xlfn.XLOOKUP(Tabla20[[#This Row],[CARGO]],Tabla10[CARGO],Tabla10[CATEGORIA],""))</f>
        <v>#REF!</v>
      </c>
      <c r="J1334" s="41" t="e">
        <f>IF(Tabla20[[#This Row],[CARRERA]]&lt;&gt;"",Tabla20[[#This Row],[CARRERA]],IF(Tabla20[[#This Row],[Columna1]]&lt;&gt;"",Tabla20[[#This Row],[Columna1]],""))</f>
        <v>#REF!</v>
      </c>
      <c r="K1334" s="55">
        <f>IF(Tabla20[[#This Row],[TIPO]]="Temporales",_xlfn.XLOOKUP(Tabla20[[#This Row],[NOMBRE Y APELLIDO]],TBLFECHAS[NOMBRE Y APELLIDO],TBLFECHAS[DESDE]),"")</f>
        <v>44682</v>
      </c>
      <c r="L1334" s="55">
        <f>IF(Tabla20[[#This Row],[TIPO]]="Temporales",_xlfn.XLOOKUP(Tabla20[[#This Row],[NOMBRE Y APELLIDO]],TBLFECHAS[NOMBRE Y APELLIDO],TBLFECHAS[HASTA]),"")</f>
        <v>44866</v>
      </c>
      <c r="M1334" s="58">
        <v>40000</v>
      </c>
      <c r="N1334" s="63">
        <v>0</v>
      </c>
      <c r="O1334" s="60">
        <v>1216</v>
      </c>
      <c r="P1334" s="60">
        <v>1148</v>
      </c>
      <c r="Q1334" s="60">
        <f>Tabla20[[#This Row],[sbruto]]-SUM(Tabla20[[#This Row],[ISR]:[AFP]])-Tabla20[[#This Row],[sneto]]</f>
        <v>25</v>
      </c>
      <c r="R1334" s="60">
        <v>37611</v>
      </c>
      <c r="S1334" s="45" t="str">
        <f>_xlfn.XLOOKUP(Tabla20[[#This Row],[cedula]],TMODELO[Numero Documento],TMODELO[gen])</f>
        <v>M</v>
      </c>
      <c r="T1334" s="49" t="str">
        <f>_xlfn.XLOOKUP(Tabla20[[#This Row],[cedula]],TMODELO[Numero Documento],TMODELO[Lugar Funciones Codigo])</f>
        <v>01.83.06.00.02.00.01</v>
      </c>
    </row>
    <row r="1335" spans="1:20" hidden="1">
      <c r="A1335" s="57" t="s">
        <v>3112</v>
      </c>
      <c r="B1335" s="57" t="s">
        <v>3147</v>
      </c>
      <c r="C1335" s="57" t="s">
        <v>3155</v>
      </c>
      <c r="D1335" s="57" t="s">
        <v>2817</v>
      </c>
      <c r="E1335" s="57" t="str">
        <f>_xlfn.XLOOKUP(Tabla20[[#This Row],[cedula]],TMODELO[Numero Documento],TMODELO[Empleado])</f>
        <v>AUGUSTO GIOVANNY FRANCISCO BUENO</v>
      </c>
      <c r="F1335" s="57" t="s">
        <v>1186</v>
      </c>
      <c r="G1335" s="57" t="str">
        <f>_xlfn.XLOOKUP(Tabla20[[#This Row],[cedula]],TMODELO[Numero Documento],TMODELO[Lugar Funciones])</f>
        <v>OFICINA PROVINCIAL DE LA CULTURA</v>
      </c>
      <c r="H1335" s="57" t="str">
        <f>_xlfn.XLOOKUP(Tabla20[[#This Row],[cedula]],TCARRERA[CEDULA],TCARRERA[CATEGORIA DEL SERVIDOR],"")</f>
        <v/>
      </c>
      <c r="I1335" s="65" t="e">
        <f>_xlfn.XLOOKUP(Tabla20[[#This Row],[NOMBRE Y APELLIDO]],#REF!,#REF!,_xlfn.XLOOKUP(Tabla20[[#This Row],[CARGO]],Tabla10[CARGO],Tabla10[CATEGORIA],""))</f>
        <v>#REF!</v>
      </c>
      <c r="J1335" s="41" t="e">
        <f>IF(Tabla20[[#This Row],[CARRERA]]&lt;&gt;"",Tabla20[[#This Row],[CARRERA]],IF(Tabla20[[#This Row],[Columna1]]&lt;&gt;"",Tabla20[[#This Row],[Columna1]],""))</f>
        <v>#REF!</v>
      </c>
      <c r="K1335" s="55">
        <f>IF(Tabla20[[#This Row],[TIPO]]="Temporales",_xlfn.XLOOKUP(Tabla20[[#This Row],[NOMBRE Y APELLIDO]],TBLFECHAS[NOMBRE Y APELLIDO],TBLFECHAS[DESDE]),"")</f>
        <v>44682</v>
      </c>
      <c r="L1335" s="55">
        <f>IF(Tabla20[[#This Row],[TIPO]]="Temporales",_xlfn.XLOOKUP(Tabla20[[#This Row],[NOMBRE Y APELLIDO]],TBLFECHAS[NOMBRE Y APELLIDO],TBLFECHAS[HASTA]),"")</f>
        <v>44866</v>
      </c>
      <c r="M1335" s="58">
        <v>40000</v>
      </c>
      <c r="N1335" s="63">
        <v>0</v>
      </c>
      <c r="O1335" s="60">
        <v>1216</v>
      </c>
      <c r="P1335" s="60">
        <v>1148</v>
      </c>
      <c r="Q1335" s="60">
        <f>Tabla20[[#This Row],[sbruto]]-SUM(Tabla20[[#This Row],[ISR]:[AFP]])-Tabla20[[#This Row],[sneto]]</f>
        <v>25</v>
      </c>
      <c r="R1335" s="60">
        <v>37611</v>
      </c>
      <c r="S1335" s="45" t="str">
        <f>_xlfn.XLOOKUP(Tabla20[[#This Row],[cedula]],TMODELO[Numero Documento],TMODELO[gen])</f>
        <v>M</v>
      </c>
      <c r="T1335" s="49" t="str">
        <f>_xlfn.XLOOKUP(Tabla20[[#This Row],[cedula]],TMODELO[Numero Documento],TMODELO[Lugar Funciones Codigo])</f>
        <v>01.83.06.00.02.00.01</v>
      </c>
    </row>
    <row r="1336" spans="1:20" hidden="1">
      <c r="A1336" s="57" t="s">
        <v>3112</v>
      </c>
      <c r="B1336" s="57" t="s">
        <v>3147</v>
      </c>
      <c r="C1336" s="57" t="s">
        <v>3155</v>
      </c>
      <c r="D1336" s="57" t="s">
        <v>2886</v>
      </c>
      <c r="E1336" s="57" t="str">
        <f>_xlfn.XLOOKUP(Tabla20[[#This Row],[cedula]],TMODELO[Numero Documento],TMODELO[Empleado])</f>
        <v>MARCOS FRANCISCO JORGE RODRIGUEZ</v>
      </c>
      <c r="F1336" s="57" t="s">
        <v>1186</v>
      </c>
      <c r="G1336" s="57" t="str">
        <f>_xlfn.XLOOKUP(Tabla20[[#This Row],[cedula]],TMODELO[Numero Documento],TMODELO[Lugar Funciones])</f>
        <v>OFICINA PROVINCIAL DE LA CULTURA</v>
      </c>
      <c r="H1336" s="57" t="str">
        <f>_xlfn.XLOOKUP(Tabla20[[#This Row],[cedula]],TCARRERA[CEDULA],TCARRERA[CATEGORIA DEL SERVIDOR],"")</f>
        <v/>
      </c>
      <c r="I1336" s="65" t="e">
        <f>_xlfn.XLOOKUP(Tabla20[[#This Row],[NOMBRE Y APELLIDO]],#REF!,#REF!,_xlfn.XLOOKUP(Tabla20[[#This Row],[CARGO]],Tabla10[CARGO],Tabla10[CATEGORIA],""))</f>
        <v>#REF!</v>
      </c>
      <c r="J1336" s="41" t="e">
        <f>IF(Tabla20[[#This Row],[CARRERA]]&lt;&gt;"",Tabla20[[#This Row],[CARRERA]],IF(Tabla20[[#This Row],[Columna1]]&lt;&gt;"",Tabla20[[#This Row],[Columna1]],""))</f>
        <v>#REF!</v>
      </c>
      <c r="K1336" s="55">
        <f>IF(Tabla20[[#This Row],[TIPO]]="Temporales",_xlfn.XLOOKUP(Tabla20[[#This Row],[NOMBRE Y APELLIDO]],TBLFECHAS[NOMBRE Y APELLIDO],TBLFECHAS[DESDE]),"")</f>
        <v>44682</v>
      </c>
      <c r="L1336" s="55">
        <f>IF(Tabla20[[#This Row],[TIPO]]="Temporales",_xlfn.XLOOKUP(Tabla20[[#This Row],[NOMBRE Y APELLIDO]],TBLFECHAS[NOMBRE Y APELLIDO],TBLFECHAS[HASTA]),"")</f>
        <v>44866</v>
      </c>
      <c r="M1336" s="58">
        <v>40000</v>
      </c>
      <c r="N1336" s="63">
        <v>0</v>
      </c>
      <c r="O1336" s="60">
        <v>1216</v>
      </c>
      <c r="P1336" s="60">
        <v>1148</v>
      </c>
      <c r="Q1336" s="60">
        <f>Tabla20[[#This Row],[sbruto]]-SUM(Tabla20[[#This Row],[ISR]:[AFP]])-Tabla20[[#This Row],[sneto]]</f>
        <v>25</v>
      </c>
      <c r="R1336" s="60">
        <v>37611</v>
      </c>
      <c r="S1336" s="45" t="str">
        <f>_xlfn.XLOOKUP(Tabla20[[#This Row],[cedula]],TMODELO[Numero Documento],TMODELO[gen])</f>
        <v>M</v>
      </c>
      <c r="T1336" s="49" t="str">
        <f>_xlfn.XLOOKUP(Tabla20[[#This Row],[cedula]],TMODELO[Numero Documento],TMODELO[Lugar Funciones Codigo])</f>
        <v>01.83.06.00.02.00.01</v>
      </c>
    </row>
    <row r="1337" spans="1:20" hidden="1">
      <c r="A1337" s="57" t="s">
        <v>3112</v>
      </c>
      <c r="B1337" s="57" t="s">
        <v>3147</v>
      </c>
      <c r="C1337" s="57" t="s">
        <v>3155</v>
      </c>
      <c r="D1337" s="57" t="s">
        <v>2859</v>
      </c>
      <c r="E1337" s="57" t="str">
        <f>_xlfn.XLOOKUP(Tabla20[[#This Row],[cedula]],TMODELO[Numero Documento],TMODELO[Empleado])</f>
        <v>JOAS JEROBOAN ROBLES MORALES</v>
      </c>
      <c r="F1337" s="57" t="s">
        <v>1186</v>
      </c>
      <c r="G1337" s="57" t="str">
        <f>_xlfn.XLOOKUP(Tabla20[[#This Row],[cedula]],TMODELO[Numero Documento],TMODELO[Lugar Funciones])</f>
        <v>OFICINA PROVINCIAL DE LA CULTURA</v>
      </c>
      <c r="H1337" s="57" t="str">
        <f>_xlfn.XLOOKUP(Tabla20[[#This Row],[cedula]],TCARRERA[CEDULA],TCARRERA[CATEGORIA DEL SERVIDOR],"")</f>
        <v/>
      </c>
      <c r="I1337" s="65" t="e">
        <f>_xlfn.XLOOKUP(Tabla20[[#This Row],[NOMBRE Y APELLIDO]],#REF!,#REF!,_xlfn.XLOOKUP(Tabla20[[#This Row],[CARGO]],Tabla10[CARGO],Tabla10[CATEGORIA],""))</f>
        <v>#REF!</v>
      </c>
      <c r="J1337" s="41" t="e">
        <f>IF(Tabla20[[#This Row],[CARRERA]]&lt;&gt;"",Tabla20[[#This Row],[CARRERA]],IF(Tabla20[[#This Row],[Columna1]]&lt;&gt;"",Tabla20[[#This Row],[Columna1]],""))</f>
        <v>#REF!</v>
      </c>
      <c r="K1337" s="55">
        <f>IF(Tabla20[[#This Row],[TIPO]]="Temporales",_xlfn.XLOOKUP(Tabla20[[#This Row],[NOMBRE Y APELLIDO]],TBLFECHAS[NOMBRE Y APELLIDO],TBLFECHAS[DESDE]),"")</f>
        <v>44682</v>
      </c>
      <c r="L1337" s="55">
        <f>IF(Tabla20[[#This Row],[TIPO]]="Temporales",_xlfn.XLOOKUP(Tabla20[[#This Row],[NOMBRE Y APELLIDO]],TBLFECHAS[NOMBRE Y APELLIDO],TBLFECHAS[HASTA]),"")</f>
        <v>44866</v>
      </c>
      <c r="M1337" s="58">
        <v>40000</v>
      </c>
      <c r="N1337" s="63">
        <v>0</v>
      </c>
      <c r="O1337" s="60">
        <v>1216</v>
      </c>
      <c r="P1337" s="60">
        <v>1148</v>
      </c>
      <c r="Q1337" s="60">
        <f>Tabla20[[#This Row],[sbruto]]-SUM(Tabla20[[#This Row],[ISR]:[AFP]])-Tabla20[[#This Row],[sneto]]</f>
        <v>25</v>
      </c>
      <c r="R1337" s="60">
        <v>37611</v>
      </c>
      <c r="S1337" s="45" t="str">
        <f>_xlfn.XLOOKUP(Tabla20[[#This Row],[cedula]],TMODELO[Numero Documento],TMODELO[gen])</f>
        <v>M</v>
      </c>
      <c r="T1337" s="49" t="str">
        <f>_xlfn.XLOOKUP(Tabla20[[#This Row],[cedula]],TMODELO[Numero Documento],TMODELO[Lugar Funciones Codigo])</f>
        <v>01.83.06.00.02.00.01</v>
      </c>
    </row>
    <row r="1338" spans="1:20" hidden="1">
      <c r="A1338" s="57" t="s">
        <v>3112</v>
      </c>
      <c r="B1338" s="57" t="s">
        <v>3147</v>
      </c>
      <c r="C1338" s="57" t="s">
        <v>3155</v>
      </c>
      <c r="D1338" s="57" t="s">
        <v>2810</v>
      </c>
      <c r="E1338" s="57" t="str">
        <f>_xlfn.XLOOKUP(Tabla20[[#This Row],[cedula]],TMODELO[Numero Documento],TMODELO[Empleado])</f>
        <v>ANDY ALBERTO CASTILLO RIVAS</v>
      </c>
      <c r="F1338" s="57" t="s">
        <v>1186</v>
      </c>
      <c r="G1338" s="57" t="str">
        <f>_xlfn.XLOOKUP(Tabla20[[#This Row],[cedula]],TMODELO[Numero Documento],TMODELO[Lugar Funciones])</f>
        <v>OFICINA PROVINCIAL DE LA CULTURA</v>
      </c>
      <c r="H1338" s="57" t="str">
        <f>_xlfn.XLOOKUP(Tabla20[[#This Row],[cedula]],TCARRERA[CEDULA],TCARRERA[CATEGORIA DEL SERVIDOR],"")</f>
        <v/>
      </c>
      <c r="I1338" s="65" t="e">
        <f>_xlfn.XLOOKUP(Tabla20[[#This Row],[NOMBRE Y APELLIDO]],#REF!,#REF!,_xlfn.XLOOKUP(Tabla20[[#This Row],[CARGO]],Tabla10[CARGO],Tabla10[CATEGORIA],""))</f>
        <v>#REF!</v>
      </c>
      <c r="J1338" s="41" t="e">
        <f>IF(Tabla20[[#This Row],[CARRERA]]&lt;&gt;"",Tabla20[[#This Row],[CARRERA]],IF(Tabla20[[#This Row],[Columna1]]&lt;&gt;"",Tabla20[[#This Row],[Columna1]],""))</f>
        <v>#REF!</v>
      </c>
      <c r="K1338" s="55">
        <f>IF(Tabla20[[#This Row],[TIPO]]="Temporales",_xlfn.XLOOKUP(Tabla20[[#This Row],[NOMBRE Y APELLIDO]],TBLFECHAS[NOMBRE Y APELLIDO],TBLFECHAS[DESDE]),"")</f>
        <v>44682</v>
      </c>
      <c r="L1338" s="55">
        <f>IF(Tabla20[[#This Row],[TIPO]]="Temporales",_xlfn.XLOOKUP(Tabla20[[#This Row],[NOMBRE Y APELLIDO]],TBLFECHAS[NOMBRE Y APELLIDO],TBLFECHAS[HASTA]),"")</f>
        <v>44866</v>
      </c>
      <c r="M1338" s="58">
        <v>40000</v>
      </c>
      <c r="N1338" s="63">
        <v>0</v>
      </c>
      <c r="O1338" s="60">
        <v>1216</v>
      </c>
      <c r="P1338" s="60">
        <v>1148</v>
      </c>
      <c r="Q1338" s="60">
        <f>Tabla20[[#This Row],[sbruto]]-SUM(Tabla20[[#This Row],[ISR]:[AFP]])-Tabla20[[#This Row],[sneto]]</f>
        <v>25</v>
      </c>
      <c r="R1338" s="60">
        <v>37611</v>
      </c>
      <c r="S1338" s="45" t="str">
        <f>_xlfn.XLOOKUP(Tabla20[[#This Row],[cedula]],TMODELO[Numero Documento],TMODELO[gen])</f>
        <v>M</v>
      </c>
      <c r="T1338" s="49" t="str">
        <f>_xlfn.XLOOKUP(Tabla20[[#This Row],[cedula]],TMODELO[Numero Documento],TMODELO[Lugar Funciones Codigo])</f>
        <v>01.83.06.00.02.00.01</v>
      </c>
    </row>
    <row r="1339" spans="1:20" hidden="1">
      <c r="A1339" s="57" t="s">
        <v>3112</v>
      </c>
      <c r="B1339" s="57" t="s">
        <v>3147</v>
      </c>
      <c r="C1339" s="57" t="s">
        <v>3155</v>
      </c>
      <c r="D1339" s="57" t="s">
        <v>2821</v>
      </c>
      <c r="E1339" s="57" t="str">
        <f>_xlfn.XLOOKUP(Tabla20[[#This Row],[cedula]],TMODELO[Numero Documento],TMODELO[Empleado])</f>
        <v>CARINA DEYANIRA LAVANDIER TAVERAS</v>
      </c>
      <c r="F1339" s="57" t="s">
        <v>1185</v>
      </c>
      <c r="G1339" s="57" t="str">
        <f>_xlfn.XLOOKUP(Tabla20[[#This Row],[cedula]],TMODELO[Numero Documento],TMODELO[Lugar Funciones])</f>
        <v>OFICINA MUNICIPAL DE LA CULTURA</v>
      </c>
      <c r="H1339" s="57" t="str">
        <f>_xlfn.XLOOKUP(Tabla20[[#This Row],[cedula]],TCARRERA[CEDULA],TCARRERA[CATEGORIA DEL SERVIDOR],"")</f>
        <v/>
      </c>
      <c r="I1339" s="65" t="e">
        <f>_xlfn.XLOOKUP(Tabla20[[#This Row],[NOMBRE Y APELLIDO]],#REF!,#REF!,_xlfn.XLOOKUP(Tabla20[[#This Row],[CARGO]],Tabla10[CARGO],Tabla10[CATEGORIA],""))</f>
        <v>#REF!</v>
      </c>
      <c r="J1339" s="41" t="e">
        <f>IF(Tabla20[[#This Row],[CARRERA]]&lt;&gt;"",Tabla20[[#This Row],[CARRERA]],IF(Tabla20[[#This Row],[Columna1]]&lt;&gt;"",Tabla20[[#This Row],[Columna1]],""))</f>
        <v>#REF!</v>
      </c>
      <c r="K1339" s="55">
        <f>IF(Tabla20[[#This Row],[TIPO]]="Temporales",_xlfn.XLOOKUP(Tabla20[[#This Row],[NOMBRE Y APELLIDO]],TBLFECHAS[NOMBRE Y APELLIDO],TBLFECHAS[DESDE]),"")</f>
        <v>44682</v>
      </c>
      <c r="L1339" s="55">
        <f>IF(Tabla20[[#This Row],[TIPO]]="Temporales",_xlfn.XLOOKUP(Tabla20[[#This Row],[NOMBRE Y APELLIDO]],TBLFECHAS[NOMBRE Y APELLIDO],TBLFECHAS[HASTA]),"")</f>
        <v>44866</v>
      </c>
      <c r="M1339" s="58">
        <v>40000</v>
      </c>
      <c r="N1339" s="63">
        <v>0</v>
      </c>
      <c r="O1339" s="60">
        <v>1216</v>
      </c>
      <c r="P1339" s="60">
        <v>1148</v>
      </c>
      <c r="Q1339" s="60">
        <f>Tabla20[[#This Row],[sbruto]]-SUM(Tabla20[[#This Row],[ISR]:[AFP]])-Tabla20[[#This Row],[sneto]]</f>
        <v>25</v>
      </c>
      <c r="R1339" s="60">
        <v>37611</v>
      </c>
      <c r="S1339" s="45" t="str">
        <f>_xlfn.XLOOKUP(Tabla20[[#This Row],[cedula]],TMODELO[Numero Documento],TMODELO[gen])</f>
        <v>F</v>
      </c>
      <c r="T1339" s="49" t="str">
        <f>_xlfn.XLOOKUP(Tabla20[[#This Row],[cedula]],TMODELO[Numero Documento],TMODELO[Lugar Funciones Codigo])</f>
        <v>01.83.06.00.02.00.02</v>
      </c>
    </row>
    <row r="1340" spans="1:20" hidden="1">
      <c r="A1340" s="57" t="s">
        <v>3115</v>
      </c>
      <c r="B1340" s="57" t="s">
        <v>3151</v>
      </c>
      <c r="C1340" s="57" t="s">
        <v>3155</v>
      </c>
      <c r="D1340" s="57" t="s">
        <v>2949</v>
      </c>
      <c r="E1340" s="57" t="str">
        <f>_xlfn.XLOOKUP(Tabla20[[#This Row],[cedula]],TMODELO[Numero Documento],TMODELO[Empleado])</f>
        <v>CLARA BERENI ESTRELLA CORTINAS</v>
      </c>
      <c r="F1340" s="57" t="s">
        <v>1020</v>
      </c>
      <c r="G1340" s="57" t="str">
        <f>_xlfn.XLOOKUP(Tabla20[[#This Row],[cedula]],TMODELO[Numero Documento],TMODELO[Lugar Funciones])</f>
        <v>MINISTERIO DE CULTURA</v>
      </c>
      <c r="H1340" s="57" t="str">
        <f>_xlfn.XLOOKUP(Tabla20[[#This Row],[cedula]],TCARRERA[CEDULA],TCARRERA[CATEGORIA DEL SERVIDOR],"")</f>
        <v/>
      </c>
      <c r="I1340" s="65" t="e">
        <f>_xlfn.XLOOKUP(Tabla20[[#This Row],[NOMBRE Y APELLIDO]],#REF!,#REF!,_xlfn.XLOOKUP(Tabla20[[#This Row],[CARGO]],Tabla10[CARGO],Tabla10[CATEGORIA],""))</f>
        <v>#REF!</v>
      </c>
      <c r="J1340" s="41" t="e">
        <f>IF(Tabla20[[#This Row],[CARRERA]]&lt;&gt;"",Tabla20[[#This Row],[CARRERA]],IF(Tabla20[[#This Row],[Columna1]]&lt;&gt;"",Tabla20[[#This Row],[Columna1]],""))</f>
        <v>#REF!</v>
      </c>
      <c r="K1340" s="55" t="str">
        <f>IF(Tabla20[[#This Row],[TIPO]]="Temporales",_xlfn.XLOOKUP(Tabla20[[#This Row],[NOMBRE Y APELLIDO]],TBLFECHAS[NOMBRE Y APELLIDO],TBLFECHAS[DESDE]),"")</f>
        <v/>
      </c>
      <c r="L1340" s="55" t="str">
        <f>IF(Tabla20[[#This Row],[TIPO]]="Temporales",_xlfn.XLOOKUP(Tabla20[[#This Row],[NOMBRE Y APELLIDO]],TBLFECHAS[NOMBRE Y APELLIDO],TBLFECHAS[HASTA]),"")</f>
        <v/>
      </c>
      <c r="M1340" s="58">
        <v>30040.400000000001</v>
      </c>
      <c r="N1340" s="61">
        <v>0</v>
      </c>
      <c r="O1340" s="60">
        <v>913.23</v>
      </c>
      <c r="P1340" s="60">
        <v>862.16</v>
      </c>
      <c r="Q1340" s="60">
        <f>Tabla20[[#This Row],[sbruto]]-SUM(Tabla20[[#This Row],[ISR]:[AFP]])-Tabla20[[#This Row],[sneto]]</f>
        <v>75.000000000003638</v>
      </c>
      <c r="R1340" s="60">
        <v>28190.01</v>
      </c>
      <c r="S1340" s="45" t="str">
        <f>_xlfn.XLOOKUP(Tabla20[[#This Row],[cedula]],TMODELO[Numero Documento],TMODELO[gen])</f>
        <v>F</v>
      </c>
      <c r="T1340" s="49" t="str">
        <f>_xlfn.XLOOKUP(Tabla20[[#This Row],[cedula]],TMODELO[Numero Documento],TMODELO[Lugar Funciones Codigo])</f>
        <v>01.83</v>
      </c>
    </row>
    <row r="1341" spans="1:20" hidden="1">
      <c r="A1341" s="57" t="s">
        <v>3115</v>
      </c>
      <c r="B1341" s="57" t="s">
        <v>3151</v>
      </c>
      <c r="C1341" s="57" t="s">
        <v>3155</v>
      </c>
      <c r="D1341" s="57" t="s">
        <v>2951</v>
      </c>
      <c r="E1341" s="57" t="str">
        <f>_xlfn.XLOOKUP(Tabla20[[#This Row],[cedula]],TMODELO[Numero Documento],TMODELO[Empleado])</f>
        <v>FLORENCIO SILIA EDUARDO</v>
      </c>
      <c r="F1341" s="57" t="s">
        <v>1023</v>
      </c>
      <c r="G1341" s="57" t="str">
        <f>_xlfn.XLOOKUP(Tabla20[[#This Row],[cedula]],TMODELO[Numero Documento],TMODELO[Lugar Funciones])</f>
        <v>MINISTERIO DE CULTURA</v>
      </c>
      <c r="H1341" s="57" t="str">
        <f>_xlfn.XLOOKUP(Tabla20[[#This Row],[cedula]],TCARRERA[CEDULA],TCARRERA[CATEGORIA DEL SERVIDOR],"")</f>
        <v/>
      </c>
      <c r="I1341" s="65" t="e">
        <f>_xlfn.XLOOKUP(Tabla20[[#This Row],[NOMBRE Y APELLIDO]],#REF!,#REF!,_xlfn.XLOOKUP(Tabla20[[#This Row],[CARGO]],Tabla10[CARGO],Tabla10[CATEGORIA],""))</f>
        <v>#REF!</v>
      </c>
      <c r="J1341" s="41" t="e">
        <f>IF(Tabla20[[#This Row],[CARRERA]]&lt;&gt;"",Tabla20[[#This Row],[CARRERA]],IF(Tabla20[[#This Row],[Columna1]]&lt;&gt;"",Tabla20[[#This Row],[Columna1]],""))</f>
        <v>#REF!</v>
      </c>
      <c r="K1341" s="55" t="str">
        <f>IF(Tabla20[[#This Row],[TIPO]]="Temporales",_xlfn.XLOOKUP(Tabla20[[#This Row],[NOMBRE Y APELLIDO]],TBLFECHAS[NOMBRE Y APELLIDO],TBLFECHAS[DESDE]),"")</f>
        <v/>
      </c>
      <c r="L1341" s="55" t="str">
        <f>IF(Tabla20[[#This Row],[TIPO]]="Temporales",_xlfn.XLOOKUP(Tabla20[[#This Row],[NOMBRE Y APELLIDO]],TBLFECHAS[NOMBRE Y APELLIDO],TBLFECHAS[HASTA]),"")</f>
        <v/>
      </c>
      <c r="M1341" s="58">
        <v>27205.34</v>
      </c>
      <c r="N1341" s="62">
        <v>0</v>
      </c>
      <c r="O1341" s="60">
        <v>827.04</v>
      </c>
      <c r="P1341" s="60">
        <v>780.79</v>
      </c>
      <c r="Q1341" s="60">
        <f>Tabla20[[#This Row],[sbruto]]-SUM(Tabla20[[#This Row],[ISR]:[AFP]])-Tabla20[[#This Row],[sneto]]</f>
        <v>75.000000000003638</v>
      </c>
      <c r="R1341" s="60">
        <v>25522.51</v>
      </c>
      <c r="S1341" s="45" t="str">
        <f>_xlfn.XLOOKUP(Tabla20[[#This Row],[cedula]],TMODELO[Numero Documento],TMODELO[gen])</f>
        <v>M</v>
      </c>
      <c r="T1341" s="49" t="str">
        <f>_xlfn.XLOOKUP(Tabla20[[#This Row],[cedula]],TMODELO[Numero Documento],TMODELO[Lugar Funciones Codigo])</f>
        <v>01.83</v>
      </c>
    </row>
    <row r="1342" spans="1:20" hidden="1">
      <c r="A1342" s="57" t="s">
        <v>3115</v>
      </c>
      <c r="B1342" s="57" t="s">
        <v>3151</v>
      </c>
      <c r="C1342" s="57" t="s">
        <v>3155</v>
      </c>
      <c r="D1342" s="57" t="s">
        <v>2948</v>
      </c>
      <c r="E1342" s="57" t="str">
        <f>_xlfn.XLOOKUP(Tabla20[[#This Row],[cedula]],TMODELO[Numero Documento],TMODELO[Empleado])</f>
        <v>CARMEN BRUNILDA A QUEZADA</v>
      </c>
      <c r="F1342" s="57" t="s">
        <v>84</v>
      </c>
      <c r="G1342" s="57" t="str">
        <f>_xlfn.XLOOKUP(Tabla20[[#This Row],[cedula]],TMODELO[Numero Documento],TMODELO[Lugar Funciones])</f>
        <v>MINISTERIO DE CULTURA</v>
      </c>
      <c r="H1342" s="57" t="str">
        <f>_xlfn.XLOOKUP(Tabla20[[#This Row],[cedula]],TCARRERA[CEDULA],TCARRERA[CATEGORIA DEL SERVIDOR],"")</f>
        <v/>
      </c>
      <c r="I1342" s="65" t="e">
        <f>_xlfn.XLOOKUP(Tabla20[[#This Row],[NOMBRE Y APELLIDO]],#REF!,#REF!,_xlfn.XLOOKUP(Tabla20[[#This Row],[CARGO]],Tabla10[CARGO],Tabla10[CATEGORIA],""))</f>
        <v>#REF!</v>
      </c>
      <c r="J1342" s="41" t="e">
        <f>IF(Tabla20[[#This Row],[CARRERA]]&lt;&gt;"",Tabla20[[#This Row],[CARRERA]],IF(Tabla20[[#This Row],[Columna1]]&lt;&gt;"",Tabla20[[#This Row],[Columna1]],""))</f>
        <v>#REF!</v>
      </c>
      <c r="K1342" s="55" t="str">
        <f>IF(Tabla20[[#This Row],[TIPO]]="Temporales",_xlfn.XLOOKUP(Tabla20[[#This Row],[NOMBRE Y APELLIDO]],TBLFECHAS[NOMBRE Y APELLIDO],TBLFECHAS[DESDE]),"")</f>
        <v/>
      </c>
      <c r="L1342" s="55" t="str">
        <f>IF(Tabla20[[#This Row],[TIPO]]="Temporales",_xlfn.XLOOKUP(Tabla20[[#This Row],[NOMBRE Y APELLIDO]],TBLFECHAS[NOMBRE Y APELLIDO],TBLFECHAS[HASTA]),"")</f>
        <v/>
      </c>
      <c r="M1342" s="58">
        <v>10000</v>
      </c>
      <c r="N1342" s="63">
        <v>0</v>
      </c>
      <c r="O1342" s="60">
        <v>304</v>
      </c>
      <c r="P1342" s="60">
        <v>287</v>
      </c>
      <c r="Q1342" s="60">
        <f>Tabla20[[#This Row],[sbruto]]-SUM(Tabla20[[#This Row],[ISR]:[AFP]])-Tabla20[[#This Row],[sneto]]</f>
        <v>375</v>
      </c>
      <c r="R1342" s="60">
        <v>9034</v>
      </c>
      <c r="S1342" s="45" t="str">
        <f>_xlfn.XLOOKUP(Tabla20[[#This Row],[cedula]],TMODELO[Numero Documento],TMODELO[gen])</f>
        <v>F</v>
      </c>
      <c r="T1342" s="49" t="str">
        <f>_xlfn.XLOOKUP(Tabla20[[#This Row],[cedula]],TMODELO[Numero Documento],TMODELO[Lugar Funciones Codigo])</f>
        <v>01.83</v>
      </c>
    </row>
    <row r="1343" spans="1:20" hidden="1">
      <c r="A1343" s="57" t="s">
        <v>3115</v>
      </c>
      <c r="B1343" s="57" t="s">
        <v>3151</v>
      </c>
      <c r="C1343" s="57" t="s">
        <v>3155</v>
      </c>
      <c r="D1343" s="57" t="s">
        <v>2957</v>
      </c>
      <c r="E1343" s="57" t="str">
        <f>_xlfn.XLOOKUP(Tabla20[[#This Row],[cedula]],TMODELO[Numero Documento],TMODELO[Empleado])</f>
        <v>OLGA ALTAGRACIA PAULA RAMIREZ</v>
      </c>
      <c r="F1343" s="57" t="s">
        <v>27</v>
      </c>
      <c r="G1343" s="57" t="str">
        <f>_xlfn.XLOOKUP(Tabla20[[#This Row],[cedula]],TMODELO[Numero Documento],TMODELO[Lugar Funciones])</f>
        <v>MINISTERIO DE CULTURA</v>
      </c>
      <c r="H1343" s="57" t="str">
        <f>_xlfn.XLOOKUP(Tabla20[[#This Row],[cedula]],TCARRERA[CEDULA],TCARRERA[CATEGORIA DEL SERVIDOR],"")</f>
        <v/>
      </c>
      <c r="I1343" s="65" t="e">
        <f>_xlfn.XLOOKUP(Tabla20[[#This Row],[NOMBRE Y APELLIDO]],#REF!,#REF!,_xlfn.XLOOKUP(Tabla20[[#This Row],[CARGO]],Tabla10[CARGO],Tabla10[CATEGORIA],""))</f>
        <v>#REF!</v>
      </c>
      <c r="J1343" s="41" t="e">
        <f>IF(Tabla20[[#This Row],[CARRERA]]&lt;&gt;"",Tabla20[[#This Row],[CARRERA]],IF(Tabla20[[#This Row],[Columna1]]&lt;&gt;"",Tabla20[[#This Row],[Columna1]],""))</f>
        <v>#REF!</v>
      </c>
      <c r="K1343" s="55" t="str">
        <f>IF(Tabla20[[#This Row],[TIPO]]="Temporales",_xlfn.XLOOKUP(Tabla20[[#This Row],[NOMBRE Y APELLIDO]],TBLFECHAS[NOMBRE Y APELLIDO],TBLFECHAS[DESDE]),"")</f>
        <v/>
      </c>
      <c r="L1343" s="55" t="str">
        <f>IF(Tabla20[[#This Row],[TIPO]]="Temporales",_xlfn.XLOOKUP(Tabla20[[#This Row],[NOMBRE Y APELLIDO]],TBLFECHAS[NOMBRE Y APELLIDO],TBLFECHAS[HASTA]),"")</f>
        <v/>
      </c>
      <c r="M1343" s="58">
        <v>10000</v>
      </c>
      <c r="N1343" s="63">
        <v>0</v>
      </c>
      <c r="O1343" s="60">
        <v>304</v>
      </c>
      <c r="P1343" s="60">
        <v>287</v>
      </c>
      <c r="Q1343" s="60">
        <f>Tabla20[[#This Row],[sbruto]]-SUM(Tabla20[[#This Row],[ISR]:[AFP]])-Tabla20[[#This Row],[sneto]]</f>
        <v>75</v>
      </c>
      <c r="R1343" s="60">
        <v>9334</v>
      </c>
      <c r="S1343" s="45" t="str">
        <f>_xlfn.XLOOKUP(Tabla20[[#This Row],[cedula]],TMODELO[Numero Documento],TMODELO[gen])</f>
        <v>F</v>
      </c>
      <c r="T1343" s="49" t="str">
        <f>_xlfn.XLOOKUP(Tabla20[[#This Row],[cedula]],TMODELO[Numero Documento],TMODELO[Lugar Funciones Codigo])</f>
        <v>01.83</v>
      </c>
    </row>
    <row r="1344" spans="1:20" hidden="1">
      <c r="A1344" s="57" t="s">
        <v>3115</v>
      </c>
      <c r="B1344" s="57" t="s">
        <v>3151</v>
      </c>
      <c r="C1344" s="57" t="s">
        <v>3155</v>
      </c>
      <c r="D1344" s="57" t="s">
        <v>2958</v>
      </c>
      <c r="E1344" s="57" t="str">
        <f>_xlfn.XLOOKUP(Tabla20[[#This Row],[cedula]],TMODELO[Numero Documento],TMODELO[Empleado])</f>
        <v>RAFAEL ABREU JESUS</v>
      </c>
      <c r="F1344" s="57" t="s">
        <v>732</v>
      </c>
      <c r="G1344" s="57" t="str">
        <f>_xlfn.XLOOKUP(Tabla20[[#This Row],[cedula]],TMODELO[Numero Documento],TMODELO[Lugar Funciones])</f>
        <v>MINISTERIO DE CULTURA</v>
      </c>
      <c r="H1344" s="57" t="str">
        <f>_xlfn.XLOOKUP(Tabla20[[#This Row],[cedula]],TCARRERA[CEDULA],TCARRERA[CATEGORIA DEL SERVIDOR],"")</f>
        <v/>
      </c>
      <c r="I1344" s="65" t="e">
        <f>_xlfn.XLOOKUP(Tabla20[[#This Row],[NOMBRE Y APELLIDO]],#REF!,#REF!,_xlfn.XLOOKUP(Tabla20[[#This Row],[CARGO]],Tabla10[CARGO],Tabla10[CATEGORIA],""))</f>
        <v>#REF!</v>
      </c>
      <c r="J1344" s="41" t="e">
        <f>IF(Tabla20[[#This Row],[CARRERA]]&lt;&gt;"",Tabla20[[#This Row],[CARRERA]],IF(Tabla20[[#This Row],[Columna1]]&lt;&gt;"",Tabla20[[#This Row],[Columna1]],""))</f>
        <v>#REF!</v>
      </c>
      <c r="K1344" s="55" t="str">
        <f>IF(Tabla20[[#This Row],[TIPO]]="Temporales",_xlfn.XLOOKUP(Tabla20[[#This Row],[NOMBRE Y APELLIDO]],TBLFECHAS[NOMBRE Y APELLIDO],TBLFECHAS[DESDE]),"")</f>
        <v/>
      </c>
      <c r="L1344" s="55" t="str">
        <f>IF(Tabla20[[#This Row],[TIPO]]="Temporales",_xlfn.XLOOKUP(Tabla20[[#This Row],[NOMBRE Y APELLIDO]],TBLFECHAS[NOMBRE Y APELLIDO],TBLFECHAS[HASTA]),"")</f>
        <v/>
      </c>
      <c r="M1344" s="58">
        <v>10000</v>
      </c>
      <c r="N1344" s="63">
        <v>0</v>
      </c>
      <c r="O1344" s="60">
        <v>304</v>
      </c>
      <c r="P1344" s="60">
        <v>287</v>
      </c>
      <c r="Q1344" s="60">
        <f>Tabla20[[#This Row],[sbruto]]-SUM(Tabla20[[#This Row],[ISR]:[AFP]])-Tabla20[[#This Row],[sneto]]</f>
        <v>4216.99</v>
      </c>
      <c r="R1344" s="60">
        <v>5192.01</v>
      </c>
      <c r="S1344" s="45" t="str">
        <f>_xlfn.XLOOKUP(Tabla20[[#This Row],[cedula]],TMODELO[Numero Documento],TMODELO[gen])</f>
        <v>M</v>
      </c>
      <c r="T1344" s="49" t="str">
        <f>_xlfn.XLOOKUP(Tabla20[[#This Row],[cedula]],TMODELO[Numero Documento],TMODELO[Lugar Funciones Codigo])</f>
        <v>01.83</v>
      </c>
    </row>
    <row r="1345" spans="1:20" hidden="1">
      <c r="A1345" s="57" t="s">
        <v>3115</v>
      </c>
      <c r="B1345" s="57" t="s">
        <v>3151</v>
      </c>
      <c r="C1345" s="57" t="s">
        <v>3155</v>
      </c>
      <c r="D1345" s="57" t="s">
        <v>2960</v>
      </c>
      <c r="E1345" s="57" t="str">
        <f>_xlfn.XLOOKUP(Tabla20[[#This Row],[cedula]],TMODELO[Numero Documento],TMODELO[Empleado])</f>
        <v>RAFAEL ENRIQUE RAMIREZ</v>
      </c>
      <c r="F1345" s="57" t="s">
        <v>27</v>
      </c>
      <c r="G1345" s="57" t="str">
        <f>_xlfn.XLOOKUP(Tabla20[[#This Row],[cedula]],TMODELO[Numero Documento],TMODELO[Lugar Funciones])</f>
        <v>MINISTERIO DE CULTURA</v>
      </c>
      <c r="H1345" s="57" t="str">
        <f>_xlfn.XLOOKUP(Tabla20[[#This Row],[cedula]],TCARRERA[CEDULA],TCARRERA[CATEGORIA DEL SERVIDOR],"")</f>
        <v/>
      </c>
      <c r="I1345" s="65" t="e">
        <f>_xlfn.XLOOKUP(Tabla20[[#This Row],[NOMBRE Y APELLIDO]],#REF!,#REF!,_xlfn.XLOOKUP(Tabla20[[#This Row],[CARGO]],Tabla10[CARGO],Tabla10[CATEGORIA],""))</f>
        <v>#REF!</v>
      </c>
      <c r="J1345" s="41" t="e">
        <f>IF(Tabla20[[#This Row],[CARRERA]]&lt;&gt;"",Tabla20[[#This Row],[CARRERA]],IF(Tabla20[[#This Row],[Columna1]]&lt;&gt;"",Tabla20[[#This Row],[Columna1]],""))</f>
        <v>#REF!</v>
      </c>
      <c r="K1345" s="55" t="str">
        <f>IF(Tabla20[[#This Row],[TIPO]]="Temporales",_xlfn.XLOOKUP(Tabla20[[#This Row],[NOMBRE Y APELLIDO]],TBLFECHAS[NOMBRE Y APELLIDO],TBLFECHAS[DESDE]),"")</f>
        <v/>
      </c>
      <c r="L1345" s="55" t="str">
        <f>IF(Tabla20[[#This Row],[TIPO]]="Temporales",_xlfn.XLOOKUP(Tabla20[[#This Row],[NOMBRE Y APELLIDO]],TBLFECHAS[NOMBRE Y APELLIDO],TBLFECHAS[HASTA]),"")</f>
        <v/>
      </c>
      <c r="M1345" s="58">
        <v>10000</v>
      </c>
      <c r="N1345" s="63">
        <v>0</v>
      </c>
      <c r="O1345" s="60">
        <v>304</v>
      </c>
      <c r="P1345" s="60">
        <v>287</v>
      </c>
      <c r="Q1345" s="60">
        <f>Tabla20[[#This Row],[sbruto]]-SUM(Tabla20[[#This Row],[ISR]:[AFP]])-Tabla20[[#This Row],[sneto]]</f>
        <v>1971</v>
      </c>
      <c r="R1345" s="60">
        <v>7438</v>
      </c>
      <c r="S1345" s="45" t="str">
        <f>_xlfn.XLOOKUP(Tabla20[[#This Row],[cedula]],TMODELO[Numero Documento],TMODELO[gen])</f>
        <v>M</v>
      </c>
      <c r="T1345" s="49" t="str">
        <f>_xlfn.XLOOKUP(Tabla20[[#This Row],[cedula]],TMODELO[Numero Documento],TMODELO[Lugar Funciones Codigo])</f>
        <v>01.83</v>
      </c>
    </row>
    <row r="1346" spans="1:20" hidden="1">
      <c r="A1346" s="57" t="s">
        <v>3115</v>
      </c>
      <c r="B1346" s="57" t="s">
        <v>3151</v>
      </c>
      <c r="C1346" s="57" t="s">
        <v>3155</v>
      </c>
      <c r="D1346" s="57" t="s">
        <v>2952</v>
      </c>
      <c r="E1346" s="57" t="str">
        <f>_xlfn.XLOOKUP(Tabla20[[#This Row],[cedula]],TMODELO[Numero Documento],TMODELO[Empleado])</f>
        <v>FRANK ALBERTO SANTANA DULUC</v>
      </c>
      <c r="F1346" s="57" t="s">
        <v>705</v>
      </c>
      <c r="G1346" s="57" t="str">
        <f>_xlfn.XLOOKUP(Tabla20[[#This Row],[cedula]],TMODELO[Numero Documento],TMODELO[Lugar Funciones])</f>
        <v>MINISTERIO DE CULTURA</v>
      </c>
      <c r="H1346" s="57" t="str">
        <f>_xlfn.XLOOKUP(Tabla20[[#This Row],[cedula]],TCARRERA[CEDULA],TCARRERA[CATEGORIA DEL SERVIDOR],"")</f>
        <v/>
      </c>
      <c r="I1346" s="65" t="e">
        <f>_xlfn.XLOOKUP(Tabla20[[#This Row],[NOMBRE Y APELLIDO]],#REF!,#REF!,_xlfn.XLOOKUP(Tabla20[[#This Row],[CARGO]],Tabla10[CARGO],Tabla10[CATEGORIA],""))</f>
        <v>#REF!</v>
      </c>
      <c r="J1346" s="41" t="e">
        <f>IF(Tabla20[[#This Row],[CARRERA]]&lt;&gt;"",Tabla20[[#This Row],[CARRERA]],IF(Tabla20[[#This Row],[Columna1]]&lt;&gt;"",Tabla20[[#This Row],[Columna1]],""))</f>
        <v>#REF!</v>
      </c>
      <c r="K1346" s="55" t="str">
        <f>IF(Tabla20[[#This Row],[TIPO]]="Temporales",_xlfn.XLOOKUP(Tabla20[[#This Row],[NOMBRE Y APELLIDO]],TBLFECHAS[NOMBRE Y APELLIDO],TBLFECHAS[DESDE]),"")</f>
        <v/>
      </c>
      <c r="L1346" s="55" t="str">
        <f>IF(Tabla20[[#This Row],[TIPO]]="Temporales",_xlfn.XLOOKUP(Tabla20[[#This Row],[NOMBRE Y APELLIDO]],TBLFECHAS[NOMBRE Y APELLIDO],TBLFECHAS[HASTA]),"")</f>
        <v/>
      </c>
      <c r="M1346" s="58">
        <v>10000</v>
      </c>
      <c r="N1346" s="63">
        <v>0</v>
      </c>
      <c r="O1346" s="60">
        <v>304</v>
      </c>
      <c r="P1346" s="60">
        <v>287</v>
      </c>
      <c r="Q1346" s="60">
        <f>Tabla20[[#This Row],[sbruto]]-SUM(Tabla20[[#This Row],[ISR]:[AFP]])-Tabla20[[#This Row],[sneto]]</f>
        <v>375</v>
      </c>
      <c r="R1346" s="60">
        <v>9034</v>
      </c>
      <c r="S1346" s="45" t="str">
        <f>_xlfn.XLOOKUP(Tabla20[[#This Row],[cedula]],TMODELO[Numero Documento],TMODELO[gen])</f>
        <v>M</v>
      </c>
      <c r="T1346" s="49" t="str">
        <f>_xlfn.XLOOKUP(Tabla20[[#This Row],[cedula]],TMODELO[Numero Documento],TMODELO[Lugar Funciones Codigo])</f>
        <v>01.83</v>
      </c>
    </row>
    <row r="1347" spans="1:20" hidden="1">
      <c r="A1347" s="57" t="s">
        <v>3115</v>
      </c>
      <c r="B1347" s="57" t="s">
        <v>3151</v>
      </c>
      <c r="C1347" s="57" t="s">
        <v>3155</v>
      </c>
      <c r="D1347" s="57" t="s">
        <v>2950</v>
      </c>
      <c r="E1347" s="57" t="str">
        <f>_xlfn.XLOOKUP(Tabla20[[#This Row],[cedula]],TMODELO[Numero Documento],TMODELO[Empleado])</f>
        <v>CONFESOR DE LA ROSA</v>
      </c>
      <c r="F1347" s="57" t="s">
        <v>119</v>
      </c>
      <c r="G1347" s="57" t="str">
        <f>_xlfn.XLOOKUP(Tabla20[[#This Row],[cedula]],TMODELO[Numero Documento],TMODELO[Lugar Funciones])</f>
        <v>MINISTERIO DE CULTURA</v>
      </c>
      <c r="H1347" s="57" t="str">
        <f>_xlfn.XLOOKUP(Tabla20[[#This Row],[cedula]],TCARRERA[CEDULA],TCARRERA[CATEGORIA DEL SERVIDOR],"")</f>
        <v/>
      </c>
      <c r="I1347" s="65" t="e">
        <f>_xlfn.XLOOKUP(Tabla20[[#This Row],[NOMBRE Y APELLIDO]],#REF!,#REF!,_xlfn.XLOOKUP(Tabla20[[#This Row],[CARGO]],Tabla10[CARGO],Tabla10[CATEGORIA],""))</f>
        <v>#REF!</v>
      </c>
      <c r="J1347" s="41" t="e">
        <f>IF(Tabla20[[#This Row],[CARRERA]]&lt;&gt;"",Tabla20[[#This Row],[CARRERA]],IF(Tabla20[[#This Row],[Columna1]]&lt;&gt;"",Tabla20[[#This Row],[Columna1]],""))</f>
        <v>#REF!</v>
      </c>
      <c r="K1347" s="55" t="str">
        <f>IF(Tabla20[[#This Row],[TIPO]]="Temporales",_xlfn.XLOOKUP(Tabla20[[#This Row],[NOMBRE Y APELLIDO]],TBLFECHAS[NOMBRE Y APELLIDO],TBLFECHAS[DESDE]),"")</f>
        <v/>
      </c>
      <c r="L1347" s="55" t="str">
        <f>IF(Tabla20[[#This Row],[TIPO]]="Temporales",_xlfn.XLOOKUP(Tabla20[[#This Row],[NOMBRE Y APELLIDO]],TBLFECHAS[NOMBRE Y APELLIDO],TBLFECHAS[HASTA]),"")</f>
        <v/>
      </c>
      <c r="M1347" s="58">
        <v>10000</v>
      </c>
      <c r="N1347" s="63">
        <v>0</v>
      </c>
      <c r="O1347" s="60">
        <v>304</v>
      </c>
      <c r="P1347" s="60">
        <v>287</v>
      </c>
      <c r="Q1347" s="60">
        <f>Tabla20[[#This Row],[sbruto]]-SUM(Tabla20[[#This Row],[ISR]:[AFP]])-Tabla20[[#This Row],[sneto]]</f>
        <v>75</v>
      </c>
      <c r="R1347" s="60">
        <v>9334</v>
      </c>
      <c r="S1347" s="45" t="str">
        <f>_xlfn.XLOOKUP(Tabla20[[#This Row],[cedula]],TMODELO[Numero Documento],TMODELO[gen])</f>
        <v>M</v>
      </c>
      <c r="T1347" s="49" t="str">
        <f>_xlfn.XLOOKUP(Tabla20[[#This Row],[cedula]],TMODELO[Numero Documento],TMODELO[Lugar Funciones Codigo])</f>
        <v>01.83</v>
      </c>
    </row>
    <row r="1348" spans="1:20" hidden="1">
      <c r="A1348" s="57" t="s">
        <v>3115</v>
      </c>
      <c r="B1348" s="57" t="s">
        <v>3151</v>
      </c>
      <c r="C1348" s="57" t="s">
        <v>3155</v>
      </c>
      <c r="D1348" s="57" t="s">
        <v>1604</v>
      </c>
      <c r="E1348" s="57" t="str">
        <f>_xlfn.XLOOKUP(Tabla20[[#This Row],[cedula]],TMODELO[Numero Documento],TMODELO[Empleado])</f>
        <v>HECTOR GONZALEZ</v>
      </c>
      <c r="F1348" s="57" t="s">
        <v>451</v>
      </c>
      <c r="G1348" s="57" t="str">
        <f>_xlfn.XLOOKUP(Tabla20[[#This Row],[cedula]],TMODELO[Numero Documento],TMODELO[Lugar Funciones])</f>
        <v>MINISTERIO DE CULTURA</v>
      </c>
      <c r="H1348" s="57" t="str">
        <f>_xlfn.XLOOKUP(Tabla20[[#This Row],[cedula]],TCARRERA[CEDULA],TCARRERA[CATEGORIA DEL SERVIDOR],"")</f>
        <v>CARRERA ADMINISTRATIVA</v>
      </c>
      <c r="I1348" s="65" t="e">
        <f>_xlfn.XLOOKUP(Tabla20[[#This Row],[NOMBRE Y APELLIDO]],#REF!,#REF!,_xlfn.XLOOKUP(Tabla20[[#This Row],[CARGO]],Tabla10[CARGO],Tabla10[CATEGORIA],""))</f>
        <v>#REF!</v>
      </c>
      <c r="J1348" s="41" t="str">
        <f>IF(Tabla20[[#This Row],[CARRERA]]&lt;&gt;"",Tabla20[[#This Row],[CARRERA]],IF(Tabla20[[#This Row],[Columna1]]&lt;&gt;"",Tabla20[[#This Row],[Columna1]],""))</f>
        <v>CARRERA ADMINISTRATIVA</v>
      </c>
      <c r="K1348" s="55" t="str">
        <f>IF(Tabla20[[#This Row],[TIPO]]="Temporales",_xlfn.XLOOKUP(Tabla20[[#This Row],[NOMBRE Y APELLIDO]],TBLFECHAS[NOMBRE Y APELLIDO],TBLFECHAS[DESDE]),"")</f>
        <v/>
      </c>
      <c r="L1348" s="55" t="str">
        <f>IF(Tabla20[[#This Row],[TIPO]]="Temporales",_xlfn.XLOOKUP(Tabla20[[#This Row],[NOMBRE Y APELLIDO]],TBLFECHAS[NOMBRE Y APELLIDO],TBLFECHAS[HASTA]),"")</f>
        <v/>
      </c>
      <c r="M1348" s="58">
        <v>10000</v>
      </c>
      <c r="N1348" s="63">
        <v>0</v>
      </c>
      <c r="O1348" s="60">
        <v>304</v>
      </c>
      <c r="P1348" s="60">
        <v>287</v>
      </c>
      <c r="Q1348" s="60">
        <f>Tabla20[[#This Row],[sbruto]]-SUM(Tabla20[[#This Row],[ISR]:[AFP]])-Tabla20[[#This Row],[sneto]]</f>
        <v>25</v>
      </c>
      <c r="R1348" s="60">
        <v>9384</v>
      </c>
      <c r="S1348" s="45" t="str">
        <f>_xlfn.XLOOKUP(Tabla20[[#This Row],[cedula]],TMODELO[Numero Documento],TMODELO[gen])</f>
        <v>M</v>
      </c>
      <c r="T1348" s="49" t="str">
        <f>_xlfn.XLOOKUP(Tabla20[[#This Row],[cedula]],TMODELO[Numero Documento],TMODELO[Lugar Funciones Codigo])</f>
        <v>01.83</v>
      </c>
    </row>
    <row r="1349" spans="1:20" hidden="1">
      <c r="A1349" s="57" t="s">
        <v>3115</v>
      </c>
      <c r="B1349" s="57" t="s">
        <v>3151</v>
      </c>
      <c r="C1349" s="57" t="s">
        <v>3155</v>
      </c>
      <c r="D1349" s="57" t="s">
        <v>2955</v>
      </c>
      <c r="E1349" s="57" t="str">
        <f>_xlfn.XLOOKUP(Tabla20[[#This Row],[cedula]],TMODELO[Numero Documento],TMODELO[Empleado])</f>
        <v>MERCEDES VICTORIA LAUREANO ALCANTARA</v>
      </c>
      <c r="F1349" s="57" t="s">
        <v>846</v>
      </c>
      <c r="G1349" s="57" t="str">
        <f>_xlfn.XLOOKUP(Tabla20[[#This Row],[cedula]],TMODELO[Numero Documento],TMODELO[Lugar Funciones])</f>
        <v>MINISTERIO DE CULTURA</v>
      </c>
      <c r="H1349" s="57" t="str">
        <f>_xlfn.XLOOKUP(Tabla20[[#This Row],[cedula]],TCARRERA[CEDULA],TCARRERA[CATEGORIA DEL SERVIDOR],"")</f>
        <v/>
      </c>
      <c r="I1349" s="65" t="e">
        <f>_xlfn.XLOOKUP(Tabla20[[#This Row],[NOMBRE Y APELLIDO]],#REF!,#REF!,_xlfn.XLOOKUP(Tabla20[[#This Row],[CARGO]],Tabla10[CARGO],Tabla10[CATEGORIA],""))</f>
        <v>#REF!</v>
      </c>
      <c r="J1349" s="41" t="e">
        <f>IF(Tabla20[[#This Row],[CARRERA]]&lt;&gt;"",Tabla20[[#This Row],[CARRERA]],IF(Tabla20[[#This Row],[Columna1]]&lt;&gt;"",Tabla20[[#This Row],[Columna1]],""))</f>
        <v>#REF!</v>
      </c>
      <c r="K1349" s="55" t="str">
        <f>IF(Tabla20[[#This Row],[TIPO]]="Temporales",_xlfn.XLOOKUP(Tabla20[[#This Row],[NOMBRE Y APELLIDO]],TBLFECHAS[NOMBRE Y APELLIDO],TBLFECHAS[DESDE]),"")</f>
        <v/>
      </c>
      <c r="L1349" s="55" t="str">
        <f>IF(Tabla20[[#This Row],[TIPO]]="Temporales",_xlfn.XLOOKUP(Tabla20[[#This Row],[NOMBRE Y APELLIDO]],TBLFECHAS[NOMBRE Y APELLIDO],TBLFECHAS[HASTA]),"")</f>
        <v/>
      </c>
      <c r="M1349" s="58">
        <v>10000</v>
      </c>
      <c r="N1349" s="63">
        <v>0</v>
      </c>
      <c r="O1349" s="60">
        <v>304</v>
      </c>
      <c r="P1349" s="60">
        <v>287</v>
      </c>
      <c r="Q1349" s="60">
        <f>Tabla20[[#This Row],[sbruto]]-SUM(Tabla20[[#This Row],[ISR]:[AFP]])-Tabla20[[#This Row],[sneto]]</f>
        <v>75</v>
      </c>
      <c r="R1349" s="60">
        <v>9334</v>
      </c>
      <c r="S1349" s="48" t="str">
        <f>_xlfn.XLOOKUP(Tabla20[[#This Row],[cedula]],TMODELO[Numero Documento],TMODELO[gen])</f>
        <v>F</v>
      </c>
      <c r="T1349" s="49" t="str">
        <f>_xlfn.XLOOKUP(Tabla20[[#This Row],[cedula]],TMODELO[Numero Documento],TMODELO[Lugar Funciones Codigo])</f>
        <v>01.83</v>
      </c>
    </row>
    <row r="1350" spans="1:20" hidden="1">
      <c r="A1350" s="57" t="s">
        <v>3115</v>
      </c>
      <c r="B1350" s="57" t="s">
        <v>3151</v>
      </c>
      <c r="C1350" s="57" t="s">
        <v>3155</v>
      </c>
      <c r="D1350" s="57" t="s">
        <v>2953</v>
      </c>
      <c r="E1350" s="57" t="str">
        <f>_xlfn.XLOOKUP(Tabla20[[#This Row],[cedula]],TMODELO[Numero Documento],TMODELO[Empleado])</f>
        <v>HECTOR MANUEL GONZALEZ GONZALEZ</v>
      </c>
      <c r="F1350" s="57" t="s">
        <v>1027</v>
      </c>
      <c r="G1350" s="57" t="str">
        <f>_xlfn.XLOOKUP(Tabla20[[#This Row],[cedula]],TMODELO[Numero Documento],TMODELO[Lugar Funciones])</f>
        <v>MINISTERIO DE CULTURA</v>
      </c>
      <c r="H1350" s="57" t="str">
        <f>_xlfn.XLOOKUP(Tabla20[[#This Row],[cedula]],TCARRERA[CEDULA],TCARRERA[CATEGORIA DEL SERVIDOR],"")</f>
        <v/>
      </c>
      <c r="I1350" s="65" t="e">
        <f>_xlfn.XLOOKUP(Tabla20[[#This Row],[NOMBRE Y APELLIDO]],#REF!,#REF!,_xlfn.XLOOKUP(Tabla20[[#This Row],[CARGO]],Tabla10[CARGO],Tabla10[CATEGORIA],""))</f>
        <v>#REF!</v>
      </c>
      <c r="J1350" s="41" t="e">
        <f>IF(Tabla20[[#This Row],[CARRERA]]&lt;&gt;"",Tabla20[[#This Row],[CARRERA]],IF(Tabla20[[#This Row],[Columna1]]&lt;&gt;"",Tabla20[[#This Row],[Columna1]],""))</f>
        <v>#REF!</v>
      </c>
      <c r="K1350" s="55" t="str">
        <f>IF(Tabla20[[#This Row],[TIPO]]="Temporales",_xlfn.XLOOKUP(Tabla20[[#This Row],[NOMBRE Y APELLIDO]],TBLFECHAS[NOMBRE Y APELLIDO],TBLFECHAS[DESDE]),"")</f>
        <v/>
      </c>
      <c r="L1350" s="55" t="str">
        <f>IF(Tabla20[[#This Row],[TIPO]]="Temporales",_xlfn.XLOOKUP(Tabla20[[#This Row],[NOMBRE Y APELLIDO]],TBLFECHAS[NOMBRE Y APELLIDO],TBLFECHAS[HASTA]),"")</f>
        <v/>
      </c>
      <c r="M1350" s="58">
        <v>10000</v>
      </c>
      <c r="N1350" s="63">
        <v>0</v>
      </c>
      <c r="O1350" s="60">
        <v>304</v>
      </c>
      <c r="P1350" s="60">
        <v>287</v>
      </c>
      <c r="Q1350" s="60">
        <f>Tabla20[[#This Row],[sbruto]]-SUM(Tabla20[[#This Row],[ISR]:[AFP]])-Tabla20[[#This Row],[sneto]]</f>
        <v>75</v>
      </c>
      <c r="R1350" s="60">
        <v>9334</v>
      </c>
      <c r="S1350" s="48" t="str">
        <f>_xlfn.XLOOKUP(Tabla20[[#This Row],[cedula]],TMODELO[Numero Documento],TMODELO[gen])</f>
        <v>M</v>
      </c>
      <c r="T1350" s="49" t="str">
        <f>_xlfn.XLOOKUP(Tabla20[[#This Row],[cedula]],TMODELO[Numero Documento],TMODELO[Lugar Funciones Codigo])</f>
        <v>01.83</v>
      </c>
    </row>
    <row r="1351" spans="1:20" hidden="1">
      <c r="A1351" s="57" t="s">
        <v>3115</v>
      </c>
      <c r="B1351" s="57" t="s">
        <v>3151</v>
      </c>
      <c r="C1351" s="57" t="s">
        <v>3155</v>
      </c>
      <c r="D1351" s="57" t="s">
        <v>2954</v>
      </c>
      <c r="E1351" s="57" t="str">
        <f>_xlfn.XLOOKUP(Tabla20[[#This Row],[cedula]],TMODELO[Numero Documento],TMODELO[Empleado])</f>
        <v>JOSEFA SOTO DE GUZMAN</v>
      </c>
      <c r="F1351" s="57" t="s">
        <v>1030</v>
      </c>
      <c r="G1351" s="57" t="str">
        <f>_xlfn.XLOOKUP(Tabla20[[#This Row],[cedula]],TMODELO[Numero Documento],TMODELO[Lugar Funciones])</f>
        <v>MINISTERIO DE CULTURA</v>
      </c>
      <c r="H1351" s="57" t="str">
        <f>_xlfn.XLOOKUP(Tabla20[[#This Row],[cedula]],TCARRERA[CEDULA],TCARRERA[CATEGORIA DEL SERVIDOR],"")</f>
        <v/>
      </c>
      <c r="I1351" s="65" t="e">
        <f>_xlfn.XLOOKUP(Tabla20[[#This Row],[NOMBRE Y APELLIDO]],#REF!,#REF!,_xlfn.XLOOKUP(Tabla20[[#This Row],[CARGO]],Tabla10[CARGO],Tabla10[CATEGORIA],""))</f>
        <v>#REF!</v>
      </c>
      <c r="J1351" s="41" t="e">
        <f>IF(Tabla20[[#This Row],[CARRERA]]&lt;&gt;"",Tabla20[[#This Row],[CARRERA]],IF(Tabla20[[#This Row],[Columna1]]&lt;&gt;"",Tabla20[[#This Row],[Columna1]],""))</f>
        <v>#REF!</v>
      </c>
      <c r="K1351" s="55" t="str">
        <f>IF(Tabla20[[#This Row],[TIPO]]="Temporales",_xlfn.XLOOKUP(Tabla20[[#This Row],[NOMBRE Y APELLIDO]],TBLFECHAS[NOMBRE Y APELLIDO],TBLFECHAS[DESDE]),"")</f>
        <v/>
      </c>
      <c r="L1351" s="55" t="str">
        <f>IF(Tabla20[[#This Row],[TIPO]]="Temporales",_xlfn.XLOOKUP(Tabla20[[#This Row],[NOMBRE Y APELLIDO]],TBLFECHAS[NOMBRE Y APELLIDO],TBLFECHAS[HASTA]),"")</f>
        <v/>
      </c>
      <c r="M1351" s="58">
        <v>10000</v>
      </c>
      <c r="N1351" s="63">
        <v>0</v>
      </c>
      <c r="O1351" s="60">
        <v>304</v>
      </c>
      <c r="P1351" s="60">
        <v>287</v>
      </c>
      <c r="Q1351" s="60">
        <f>Tabla20[[#This Row],[sbruto]]-SUM(Tabla20[[#This Row],[ISR]:[AFP]])-Tabla20[[#This Row],[sneto]]</f>
        <v>375</v>
      </c>
      <c r="R1351" s="60">
        <v>9034</v>
      </c>
      <c r="S1351" s="45" t="str">
        <f>_xlfn.XLOOKUP(Tabla20[[#This Row],[cedula]],TMODELO[Numero Documento],TMODELO[gen])</f>
        <v>F</v>
      </c>
      <c r="T1351" s="49" t="str">
        <f>_xlfn.XLOOKUP(Tabla20[[#This Row],[cedula]],TMODELO[Numero Documento],TMODELO[Lugar Funciones Codigo])</f>
        <v>01.83</v>
      </c>
    </row>
    <row r="1352" spans="1:20" hidden="1">
      <c r="A1352" s="57" t="s">
        <v>3115</v>
      </c>
      <c r="B1352" s="57" t="s">
        <v>3151</v>
      </c>
      <c r="C1352" s="57" t="s">
        <v>3155</v>
      </c>
      <c r="D1352" s="57" t="s">
        <v>2945</v>
      </c>
      <c r="E1352" s="57" t="str">
        <f>_xlfn.XLOOKUP(Tabla20[[#This Row],[cedula]],TMODELO[Numero Documento],TMODELO[Empleado])</f>
        <v>ANA LUCIA SANCHEZ CIPRIAN</v>
      </c>
      <c r="F1352" s="57" t="s">
        <v>846</v>
      </c>
      <c r="G1352" s="57" t="str">
        <f>_xlfn.XLOOKUP(Tabla20[[#This Row],[cedula]],TMODELO[Numero Documento],TMODELO[Lugar Funciones])</f>
        <v>MINISTERIO DE CULTURA</v>
      </c>
      <c r="H1352" s="57" t="str">
        <f>_xlfn.XLOOKUP(Tabla20[[#This Row],[cedula]],TCARRERA[CEDULA],TCARRERA[CATEGORIA DEL SERVIDOR],"")</f>
        <v/>
      </c>
      <c r="I1352" s="65" t="e">
        <f>_xlfn.XLOOKUP(Tabla20[[#This Row],[NOMBRE Y APELLIDO]],#REF!,#REF!,_xlfn.XLOOKUP(Tabla20[[#This Row],[CARGO]],Tabla10[CARGO],Tabla10[CATEGORIA],""))</f>
        <v>#REF!</v>
      </c>
      <c r="J1352" s="41" t="e">
        <f>IF(Tabla20[[#This Row],[CARRERA]]&lt;&gt;"",Tabla20[[#This Row],[CARRERA]],IF(Tabla20[[#This Row],[Columna1]]&lt;&gt;"",Tabla20[[#This Row],[Columna1]],""))</f>
        <v>#REF!</v>
      </c>
      <c r="K1352" s="55" t="str">
        <f>IF(Tabla20[[#This Row],[TIPO]]="Temporales",_xlfn.XLOOKUP(Tabla20[[#This Row],[NOMBRE Y APELLIDO]],TBLFECHAS[NOMBRE Y APELLIDO],TBLFECHAS[DESDE]),"")</f>
        <v/>
      </c>
      <c r="L1352" s="55" t="str">
        <f>IF(Tabla20[[#This Row],[TIPO]]="Temporales",_xlfn.XLOOKUP(Tabla20[[#This Row],[NOMBRE Y APELLIDO]],TBLFECHAS[NOMBRE Y APELLIDO],TBLFECHAS[HASTA]),"")</f>
        <v/>
      </c>
      <c r="M1352" s="58">
        <v>10000</v>
      </c>
      <c r="N1352" s="63">
        <v>0</v>
      </c>
      <c r="O1352" s="60">
        <v>304</v>
      </c>
      <c r="P1352" s="60">
        <v>287</v>
      </c>
      <c r="Q1352" s="60">
        <f>Tabla20[[#This Row],[sbruto]]-SUM(Tabla20[[#This Row],[ISR]:[AFP]])-Tabla20[[#This Row],[sneto]]</f>
        <v>75</v>
      </c>
      <c r="R1352" s="60">
        <v>9334</v>
      </c>
      <c r="S1352" s="45" t="str">
        <f>_xlfn.XLOOKUP(Tabla20[[#This Row],[cedula]],TMODELO[Numero Documento],TMODELO[gen])</f>
        <v>F</v>
      </c>
      <c r="T1352" s="49" t="str">
        <f>_xlfn.XLOOKUP(Tabla20[[#This Row],[cedula]],TMODELO[Numero Documento],TMODELO[Lugar Funciones Codigo])</f>
        <v>01.83</v>
      </c>
    </row>
    <row r="1353" spans="1:20" hidden="1">
      <c r="A1353" s="57" t="s">
        <v>3115</v>
      </c>
      <c r="B1353" s="57" t="s">
        <v>3151</v>
      </c>
      <c r="C1353" s="57" t="s">
        <v>3155</v>
      </c>
      <c r="D1353" s="57" t="s">
        <v>2946</v>
      </c>
      <c r="E1353" s="57" t="str">
        <f>_xlfn.XLOOKUP(Tabla20[[#This Row],[cedula]],TMODELO[Numero Documento],TMODELO[Empleado])</f>
        <v>ANGEL VINICIO TEJEDA SOTO</v>
      </c>
      <c r="F1353" s="57" t="s">
        <v>451</v>
      </c>
      <c r="G1353" s="57" t="str">
        <f>_xlfn.XLOOKUP(Tabla20[[#This Row],[cedula]],TMODELO[Numero Documento],TMODELO[Lugar Funciones])</f>
        <v>MINISTERIO DE CULTURA</v>
      </c>
      <c r="H1353" s="57" t="str">
        <f>_xlfn.XLOOKUP(Tabla20[[#This Row],[cedula]],TCARRERA[CEDULA],TCARRERA[CATEGORIA DEL SERVIDOR],"")</f>
        <v/>
      </c>
      <c r="I1353" s="65" t="e">
        <f>_xlfn.XLOOKUP(Tabla20[[#This Row],[NOMBRE Y APELLIDO]],#REF!,#REF!,_xlfn.XLOOKUP(Tabla20[[#This Row],[CARGO]],Tabla10[CARGO],Tabla10[CATEGORIA],""))</f>
        <v>#REF!</v>
      </c>
      <c r="J1353" s="41" t="e">
        <f>IF(Tabla20[[#This Row],[CARRERA]]&lt;&gt;"",Tabla20[[#This Row],[CARRERA]],IF(Tabla20[[#This Row],[Columna1]]&lt;&gt;"",Tabla20[[#This Row],[Columna1]],""))</f>
        <v>#REF!</v>
      </c>
      <c r="K1353" s="55" t="str">
        <f>IF(Tabla20[[#This Row],[TIPO]]="Temporales",_xlfn.XLOOKUP(Tabla20[[#This Row],[NOMBRE Y APELLIDO]],TBLFECHAS[NOMBRE Y APELLIDO],TBLFECHAS[DESDE]),"")</f>
        <v/>
      </c>
      <c r="L1353" s="55" t="str">
        <f>IF(Tabla20[[#This Row],[TIPO]]="Temporales",_xlfn.XLOOKUP(Tabla20[[#This Row],[NOMBRE Y APELLIDO]],TBLFECHAS[NOMBRE Y APELLIDO],TBLFECHAS[HASTA]),"")</f>
        <v/>
      </c>
      <c r="M1353" s="58">
        <v>10000</v>
      </c>
      <c r="N1353" s="63">
        <v>0</v>
      </c>
      <c r="O1353" s="60">
        <v>304</v>
      </c>
      <c r="P1353" s="60">
        <v>287</v>
      </c>
      <c r="Q1353" s="60">
        <f>Tabla20[[#This Row],[sbruto]]-SUM(Tabla20[[#This Row],[ISR]:[AFP]])-Tabla20[[#This Row],[sneto]]</f>
        <v>375</v>
      </c>
      <c r="R1353" s="60">
        <v>9034</v>
      </c>
      <c r="S1353" s="45" t="str">
        <f>_xlfn.XLOOKUP(Tabla20[[#This Row],[cedula]],TMODELO[Numero Documento],TMODELO[gen])</f>
        <v>M</v>
      </c>
      <c r="T1353" s="49" t="str">
        <f>_xlfn.XLOOKUP(Tabla20[[#This Row],[cedula]],TMODELO[Numero Documento],TMODELO[Lugar Funciones Codigo])</f>
        <v>01.83</v>
      </c>
    </row>
    <row r="1354" spans="1:20" hidden="1">
      <c r="A1354" s="57" t="s">
        <v>3115</v>
      </c>
      <c r="B1354" s="57" t="s">
        <v>3151</v>
      </c>
      <c r="C1354" s="57" t="s">
        <v>3155</v>
      </c>
      <c r="D1354" s="57" t="s">
        <v>1605</v>
      </c>
      <c r="E1354" s="57" t="str">
        <f>_xlfn.XLOOKUP(Tabla20[[#This Row],[cedula]],TMODELO[Numero Documento],TMODELO[Empleado])</f>
        <v>ISIDRA VALLEJO</v>
      </c>
      <c r="F1354" s="57" t="s">
        <v>8</v>
      </c>
      <c r="G1354" s="57" t="str">
        <f>_xlfn.XLOOKUP(Tabla20[[#This Row],[cedula]],TMODELO[Numero Documento],TMODELO[Lugar Funciones])</f>
        <v>MINISTERIO DE CULTURA</v>
      </c>
      <c r="H1354" s="57" t="str">
        <f>_xlfn.XLOOKUP(Tabla20[[#This Row],[cedula]],TCARRERA[CEDULA],TCARRERA[CATEGORIA DEL SERVIDOR],"")</f>
        <v>CARRERA ADMINISTRATIVA</v>
      </c>
      <c r="I1354" s="65" t="e">
        <f>_xlfn.XLOOKUP(Tabla20[[#This Row],[NOMBRE Y APELLIDO]],#REF!,#REF!,_xlfn.XLOOKUP(Tabla20[[#This Row],[CARGO]],Tabla10[CARGO],Tabla10[CATEGORIA],""))</f>
        <v>#REF!</v>
      </c>
      <c r="J1354" s="41" t="str">
        <f>IF(Tabla20[[#This Row],[CARRERA]]&lt;&gt;"",Tabla20[[#This Row],[CARRERA]],IF(Tabla20[[#This Row],[Columna1]]&lt;&gt;"",Tabla20[[#This Row],[Columna1]],""))</f>
        <v>CARRERA ADMINISTRATIVA</v>
      </c>
      <c r="K1354" s="55" t="str">
        <f>IF(Tabla20[[#This Row],[TIPO]]="Temporales",_xlfn.XLOOKUP(Tabla20[[#This Row],[NOMBRE Y APELLIDO]],TBLFECHAS[NOMBRE Y APELLIDO],TBLFECHAS[DESDE]),"")</f>
        <v/>
      </c>
      <c r="L1354" s="55" t="str">
        <f>IF(Tabla20[[#This Row],[TIPO]]="Temporales",_xlfn.XLOOKUP(Tabla20[[#This Row],[NOMBRE Y APELLIDO]],TBLFECHAS[NOMBRE Y APELLIDO],TBLFECHAS[HASTA]),"")</f>
        <v/>
      </c>
      <c r="M1354" s="58">
        <v>10000</v>
      </c>
      <c r="N1354" s="63">
        <v>0</v>
      </c>
      <c r="O1354" s="60">
        <v>304</v>
      </c>
      <c r="P1354" s="60">
        <v>287</v>
      </c>
      <c r="Q1354" s="60">
        <f>Tabla20[[#This Row],[sbruto]]-SUM(Tabla20[[#This Row],[ISR]:[AFP]])-Tabla20[[#This Row],[sneto]]</f>
        <v>375</v>
      </c>
      <c r="R1354" s="60">
        <v>9034</v>
      </c>
      <c r="S1354" s="45" t="str">
        <f>_xlfn.XLOOKUP(Tabla20[[#This Row],[cedula]],TMODELO[Numero Documento],TMODELO[gen])</f>
        <v>F</v>
      </c>
      <c r="T1354" s="49" t="str">
        <f>_xlfn.XLOOKUP(Tabla20[[#This Row],[cedula]],TMODELO[Numero Documento],TMODELO[Lugar Funciones Codigo])</f>
        <v>01.83</v>
      </c>
    </row>
    <row r="1355" spans="1:20" hidden="1">
      <c r="A1355" s="57" t="s">
        <v>3115</v>
      </c>
      <c r="B1355" s="57" t="s">
        <v>3151</v>
      </c>
      <c r="C1355" s="57" t="s">
        <v>3155</v>
      </c>
      <c r="D1355" s="57" t="s">
        <v>2959</v>
      </c>
      <c r="E1355" s="57" t="str">
        <f>_xlfn.XLOOKUP(Tabla20[[#This Row],[cedula]],TMODELO[Numero Documento],TMODELO[Empleado])</f>
        <v>RAFAEL BIENVENIDO PEREZ ESPINAL</v>
      </c>
      <c r="F1355" s="57" t="s">
        <v>194</v>
      </c>
      <c r="G1355" s="57" t="str">
        <f>_xlfn.XLOOKUP(Tabla20[[#This Row],[cedula]],TMODELO[Numero Documento],TMODELO[Lugar Funciones])</f>
        <v>DEPARTAMENTO DE ACTIVO FIJO</v>
      </c>
      <c r="H1355" s="57" t="str">
        <f>_xlfn.XLOOKUP(Tabla20[[#This Row],[cedula]],TCARRERA[CEDULA],TCARRERA[CATEGORIA DEL SERVIDOR],"")</f>
        <v/>
      </c>
      <c r="I1355" s="65" t="e">
        <f>_xlfn.XLOOKUP(Tabla20[[#This Row],[NOMBRE Y APELLIDO]],#REF!,#REF!,_xlfn.XLOOKUP(Tabla20[[#This Row],[CARGO]],Tabla10[CARGO],Tabla10[CATEGORIA],""))</f>
        <v>#REF!</v>
      </c>
      <c r="J1355" s="41" t="e">
        <f>IF(Tabla20[[#This Row],[CARRERA]]&lt;&gt;"",Tabla20[[#This Row],[CARRERA]],IF(Tabla20[[#This Row],[Columna1]]&lt;&gt;"",Tabla20[[#This Row],[Columna1]],""))</f>
        <v>#REF!</v>
      </c>
      <c r="K1355" s="55" t="str">
        <f>IF(Tabla20[[#This Row],[TIPO]]="Temporales",_xlfn.XLOOKUP(Tabla20[[#This Row],[NOMBRE Y APELLIDO]],TBLFECHAS[NOMBRE Y APELLIDO],TBLFECHAS[DESDE]),"")</f>
        <v/>
      </c>
      <c r="L1355" s="55" t="str">
        <f>IF(Tabla20[[#This Row],[TIPO]]="Temporales",_xlfn.XLOOKUP(Tabla20[[#This Row],[NOMBRE Y APELLIDO]],TBLFECHAS[NOMBRE Y APELLIDO],TBLFECHAS[HASTA]),"")</f>
        <v/>
      </c>
      <c r="M1355" s="58">
        <v>21735</v>
      </c>
      <c r="N1355" s="63">
        <v>0</v>
      </c>
      <c r="O1355" s="60">
        <v>660.74</v>
      </c>
      <c r="P1355" s="60">
        <v>623.79</v>
      </c>
      <c r="Q1355" s="60">
        <f>Tabla20[[#This Row],[sbruto]]-SUM(Tabla20[[#This Row],[ISR]:[AFP]])-Tabla20[[#This Row],[sneto]]</f>
        <v>475</v>
      </c>
      <c r="R1355" s="60">
        <v>19975.47</v>
      </c>
      <c r="S1355" s="45" t="str">
        <f>_xlfn.XLOOKUP(Tabla20[[#This Row],[cedula]],TMODELO[Numero Documento],TMODELO[gen])</f>
        <v>M</v>
      </c>
      <c r="T1355" s="49" t="str">
        <f>_xlfn.XLOOKUP(Tabla20[[#This Row],[cedula]],TMODELO[Numero Documento],TMODELO[Lugar Funciones Codigo])</f>
        <v>01.83.00.00.12.03</v>
      </c>
    </row>
    <row r="1356" spans="1:20" hidden="1">
      <c r="A1356" s="57" t="s">
        <v>3115</v>
      </c>
      <c r="B1356" s="57" t="s">
        <v>3151</v>
      </c>
      <c r="C1356" s="57" t="s">
        <v>3155</v>
      </c>
      <c r="D1356" s="57" t="s">
        <v>2961</v>
      </c>
      <c r="E1356" s="57" t="str">
        <f>_xlfn.XLOOKUP(Tabla20[[#This Row],[cedula]],TMODELO[Numero Documento],TMODELO[Empleado])</f>
        <v>RAFAEL ERNESTO JOVINE CEBALLOS</v>
      </c>
      <c r="F1356" s="57" t="s">
        <v>584</v>
      </c>
      <c r="G1356" s="57" t="str">
        <f>_xlfn.XLOOKUP(Tabla20[[#This Row],[cedula]],TMODELO[Numero Documento],TMODELO[Lugar Funciones])</f>
        <v>DEPARTAMENTO DE ACTIVO FIJO</v>
      </c>
      <c r="H1356" s="57" t="str">
        <f>_xlfn.XLOOKUP(Tabla20[[#This Row],[cedula]],TCARRERA[CEDULA],TCARRERA[CATEGORIA DEL SERVIDOR],"")</f>
        <v/>
      </c>
      <c r="I1356" s="65" t="e">
        <f>_xlfn.XLOOKUP(Tabla20[[#This Row],[NOMBRE Y APELLIDO]],#REF!,#REF!,_xlfn.XLOOKUP(Tabla20[[#This Row],[CARGO]],Tabla10[CARGO],Tabla10[CATEGORIA],""))</f>
        <v>#REF!</v>
      </c>
      <c r="J1356" s="41" t="e">
        <f>IF(Tabla20[[#This Row],[CARRERA]]&lt;&gt;"",Tabla20[[#This Row],[CARRERA]],IF(Tabla20[[#This Row],[Columna1]]&lt;&gt;"",Tabla20[[#This Row],[Columna1]],""))</f>
        <v>#REF!</v>
      </c>
      <c r="K1356" s="55" t="str">
        <f>IF(Tabla20[[#This Row],[TIPO]]="Temporales",_xlfn.XLOOKUP(Tabla20[[#This Row],[NOMBRE Y APELLIDO]],TBLFECHAS[NOMBRE Y APELLIDO],TBLFECHAS[DESDE]),"")</f>
        <v/>
      </c>
      <c r="L1356" s="55" t="str">
        <f>IF(Tabla20[[#This Row],[TIPO]]="Temporales",_xlfn.XLOOKUP(Tabla20[[#This Row],[NOMBRE Y APELLIDO]],TBLFECHAS[NOMBRE Y APELLIDO],TBLFECHAS[HASTA]),"")</f>
        <v/>
      </c>
      <c r="M1356" s="58">
        <v>19000.55</v>
      </c>
      <c r="N1356" s="63">
        <v>0</v>
      </c>
      <c r="O1356" s="60">
        <v>577.62</v>
      </c>
      <c r="P1356" s="60">
        <v>545.32000000000005</v>
      </c>
      <c r="Q1356" s="60">
        <f>Tabla20[[#This Row],[sbruto]]-SUM(Tabla20[[#This Row],[ISR]:[AFP]])-Tabla20[[#This Row],[sneto]]</f>
        <v>75</v>
      </c>
      <c r="R1356" s="60">
        <v>17802.61</v>
      </c>
      <c r="S1356" s="45" t="str">
        <f>_xlfn.XLOOKUP(Tabla20[[#This Row],[cedula]],TMODELO[Numero Documento],TMODELO[gen])</f>
        <v>M</v>
      </c>
      <c r="T1356" s="49" t="str">
        <f>_xlfn.XLOOKUP(Tabla20[[#This Row],[cedula]],TMODELO[Numero Documento],TMODELO[Lugar Funciones Codigo])</f>
        <v>01.83.00.00.12.03</v>
      </c>
    </row>
    <row r="1357" spans="1:20" hidden="1">
      <c r="A1357" s="57" t="s">
        <v>3115</v>
      </c>
      <c r="B1357" s="57" t="s">
        <v>3151</v>
      </c>
      <c r="C1357" s="57" t="s">
        <v>3155</v>
      </c>
      <c r="D1357" s="57" t="s">
        <v>1537</v>
      </c>
      <c r="E1357" s="57" t="str">
        <f>_xlfn.XLOOKUP(Tabla20[[#This Row],[cedula]],TMODELO[Numero Documento],TMODELO[Empleado])</f>
        <v>CARLIXTA ENEIDA PRINCE</v>
      </c>
      <c r="F1357" s="57" t="s">
        <v>8</v>
      </c>
      <c r="G1357" s="57" t="str">
        <f>_xlfn.XLOOKUP(Tabla20[[#This Row],[cedula]],TMODELO[Numero Documento],TMODELO[Lugar Funciones])</f>
        <v>TEATRO NACIONAL</v>
      </c>
      <c r="H1357" s="57" t="str">
        <f>_xlfn.XLOOKUP(Tabla20[[#This Row],[cedula]],TCARRERA[CEDULA],TCARRERA[CATEGORIA DEL SERVIDOR],"")</f>
        <v>CARRERA ADMINISTRATIVA</v>
      </c>
      <c r="I1357" s="65" t="e">
        <f>_xlfn.XLOOKUP(Tabla20[[#This Row],[NOMBRE Y APELLIDO]],#REF!,#REF!,_xlfn.XLOOKUP(Tabla20[[#This Row],[CARGO]],Tabla10[CARGO],Tabla10[CATEGORIA],""))</f>
        <v>#REF!</v>
      </c>
      <c r="J1357" s="41" t="str">
        <f>IF(Tabla20[[#This Row],[CARRERA]]&lt;&gt;"",Tabla20[[#This Row],[CARRERA]],IF(Tabla20[[#This Row],[Columna1]]&lt;&gt;"",Tabla20[[#This Row],[Columna1]],""))</f>
        <v>CARRERA ADMINISTRATIVA</v>
      </c>
      <c r="K1357" s="55" t="str">
        <f>IF(Tabla20[[#This Row],[TIPO]]="Temporales",_xlfn.XLOOKUP(Tabla20[[#This Row],[NOMBRE Y APELLIDO]],TBLFECHAS[NOMBRE Y APELLIDO],TBLFECHAS[DESDE]),"")</f>
        <v/>
      </c>
      <c r="L1357" s="55" t="str">
        <f>IF(Tabla20[[#This Row],[TIPO]]="Temporales",_xlfn.XLOOKUP(Tabla20[[#This Row],[NOMBRE Y APELLIDO]],TBLFECHAS[NOMBRE Y APELLIDO],TBLFECHAS[HASTA]),"")</f>
        <v/>
      </c>
      <c r="M1357" s="58">
        <v>22000</v>
      </c>
      <c r="N1357" s="63">
        <v>0</v>
      </c>
      <c r="O1357" s="60">
        <v>668.8</v>
      </c>
      <c r="P1357" s="60">
        <v>631.4</v>
      </c>
      <c r="Q1357" s="60">
        <f>Tabla20[[#This Row],[sbruto]]-SUM(Tabla20[[#This Row],[ISR]:[AFP]])-Tabla20[[#This Row],[sneto]]</f>
        <v>5465.9499999999989</v>
      </c>
      <c r="R1357" s="60">
        <v>15233.85</v>
      </c>
      <c r="S1357" s="45" t="str">
        <f>_xlfn.XLOOKUP(Tabla20[[#This Row],[cedula]],TMODELO[Numero Documento],TMODELO[gen])</f>
        <v>F</v>
      </c>
      <c r="T1357" s="49" t="str">
        <f>_xlfn.XLOOKUP(Tabla20[[#This Row],[cedula]],TMODELO[Numero Documento],TMODELO[Lugar Funciones Codigo])</f>
        <v>01.83.02.00.01</v>
      </c>
    </row>
    <row r="1358" spans="1:20" hidden="1">
      <c r="A1358" s="57" t="s">
        <v>3115</v>
      </c>
      <c r="B1358" s="57" t="s">
        <v>3151</v>
      </c>
      <c r="C1358" s="57" t="s">
        <v>3155</v>
      </c>
      <c r="D1358" s="57" t="s">
        <v>2956</v>
      </c>
      <c r="E1358" s="57" t="str">
        <f>_xlfn.XLOOKUP(Tabla20[[#This Row],[cedula]],TMODELO[Numero Documento],TMODELO[Empleado])</f>
        <v>OLGA ALTAGRACIA BALBUENA REYES</v>
      </c>
      <c r="F1358" s="57" t="s">
        <v>8</v>
      </c>
      <c r="G1358" s="57" t="str">
        <f>_xlfn.XLOOKUP(Tabla20[[#This Row],[cedula]],TMODELO[Numero Documento],TMODELO[Lugar Funciones])</f>
        <v>GRAN TEATRO DEL CIBAO</v>
      </c>
      <c r="H1358" s="57" t="str">
        <f>_xlfn.XLOOKUP(Tabla20[[#This Row],[cedula]],TCARRERA[CEDULA],TCARRERA[CATEGORIA DEL SERVIDOR],"")</f>
        <v/>
      </c>
      <c r="I1358" s="65" t="e">
        <f>_xlfn.XLOOKUP(Tabla20[[#This Row],[NOMBRE Y APELLIDO]],#REF!,#REF!,_xlfn.XLOOKUP(Tabla20[[#This Row],[CARGO]],Tabla10[CARGO],Tabla10[CATEGORIA],""))</f>
        <v>#REF!</v>
      </c>
      <c r="J1358" s="41" t="e">
        <f>IF(Tabla20[[#This Row],[CARRERA]]&lt;&gt;"",Tabla20[[#This Row],[CARRERA]],IF(Tabla20[[#This Row],[Columna1]]&lt;&gt;"",Tabla20[[#This Row],[Columna1]],""))</f>
        <v>#REF!</v>
      </c>
      <c r="K1358" s="55" t="str">
        <f>IF(Tabla20[[#This Row],[TIPO]]="Temporales",_xlfn.XLOOKUP(Tabla20[[#This Row],[NOMBRE Y APELLIDO]],TBLFECHAS[NOMBRE Y APELLIDO],TBLFECHAS[DESDE]),"")</f>
        <v/>
      </c>
      <c r="L1358" s="55" t="str">
        <f>IF(Tabla20[[#This Row],[TIPO]]="Temporales",_xlfn.XLOOKUP(Tabla20[[#This Row],[NOMBRE Y APELLIDO]],TBLFECHAS[NOMBRE Y APELLIDO],TBLFECHAS[HASTA]),"")</f>
        <v/>
      </c>
      <c r="M1358" s="58">
        <v>15000</v>
      </c>
      <c r="N1358" s="63">
        <v>0</v>
      </c>
      <c r="O1358" s="60">
        <v>456</v>
      </c>
      <c r="P1358" s="60">
        <v>430.5</v>
      </c>
      <c r="Q1358" s="60">
        <f>Tabla20[[#This Row],[sbruto]]-SUM(Tabla20[[#This Row],[ISR]:[AFP]])-Tabla20[[#This Row],[sneto]]</f>
        <v>25</v>
      </c>
      <c r="R1358" s="60">
        <v>14088.5</v>
      </c>
      <c r="S1358" s="45" t="str">
        <f>_xlfn.XLOOKUP(Tabla20[[#This Row],[cedula]],TMODELO[Numero Documento],TMODELO[gen])</f>
        <v>F</v>
      </c>
      <c r="T1358" s="49" t="str">
        <f>_xlfn.XLOOKUP(Tabla20[[#This Row],[cedula]],TMODELO[Numero Documento],TMODELO[Lugar Funciones Codigo])</f>
        <v>01.83.02.00.02</v>
      </c>
    </row>
    <row r="1359" spans="1:20" hidden="1">
      <c r="A1359" s="57" t="s">
        <v>3115</v>
      </c>
      <c r="B1359" s="57" t="s">
        <v>3151</v>
      </c>
      <c r="C1359" s="57" t="s">
        <v>3155</v>
      </c>
      <c r="D1359" s="57" t="s">
        <v>2610</v>
      </c>
      <c r="E1359" s="57" t="str">
        <f>_xlfn.XLOOKUP(Tabla20[[#This Row],[cedula]],TMODELO[Numero Documento],TMODELO[Empleado])</f>
        <v>BASILIO RAYMUNDO QUIROZ NOVA</v>
      </c>
      <c r="F1359" s="57" t="s">
        <v>60</v>
      </c>
      <c r="G1359" s="57" t="str">
        <f>_xlfn.XLOOKUP(Tabla20[[#This Row],[cedula]],TMODELO[Numero Documento],TMODELO[Lugar Funciones])</f>
        <v>CENTRO DE LA CULTURA NARCISO GONZALEZ</v>
      </c>
      <c r="H1359" s="57" t="str">
        <f>_xlfn.XLOOKUP(Tabla20[[#This Row],[cedula]],TCARRERA[CEDULA],TCARRERA[CATEGORIA DEL SERVIDOR],"")</f>
        <v/>
      </c>
      <c r="I1359" s="65" t="e">
        <f>_xlfn.XLOOKUP(Tabla20[[#This Row],[NOMBRE Y APELLIDO]],#REF!,#REF!,_xlfn.XLOOKUP(Tabla20[[#This Row],[CARGO]],Tabla10[CARGO],Tabla10[CATEGORIA],""))</f>
        <v>#REF!</v>
      </c>
      <c r="J1359" s="41" t="e">
        <f>IF(Tabla20[[#This Row],[CARRERA]]&lt;&gt;"",Tabla20[[#This Row],[CARRERA]],IF(Tabla20[[#This Row],[Columna1]]&lt;&gt;"",Tabla20[[#This Row],[Columna1]],""))</f>
        <v>#REF!</v>
      </c>
      <c r="K1359" s="55" t="str">
        <f>IF(Tabla20[[#This Row],[TIPO]]="Temporales",_xlfn.XLOOKUP(Tabla20[[#This Row],[NOMBRE Y APELLIDO]],TBLFECHAS[NOMBRE Y APELLIDO],TBLFECHAS[DESDE]),"")</f>
        <v/>
      </c>
      <c r="L1359" s="55" t="str">
        <f>IF(Tabla20[[#This Row],[TIPO]]="Temporales",_xlfn.XLOOKUP(Tabla20[[#This Row],[NOMBRE Y APELLIDO]],TBLFECHAS[NOMBRE Y APELLIDO],TBLFECHAS[HASTA]),"")</f>
        <v/>
      </c>
      <c r="M1359" s="58">
        <v>115000</v>
      </c>
      <c r="N1359" s="63">
        <v>0</v>
      </c>
      <c r="O1359" s="60">
        <v>3496</v>
      </c>
      <c r="P1359" s="60">
        <v>3300.5</v>
      </c>
      <c r="Q1359" s="60">
        <f>Tabla20[[#This Row],[sbruto]]-SUM(Tabla20[[#This Row],[ISR]:[AFP]])-Tabla20[[#This Row],[sneto]]</f>
        <v>25</v>
      </c>
      <c r="R1359" s="60">
        <v>108178.5</v>
      </c>
      <c r="S1359" s="45" t="str">
        <f>_xlfn.XLOOKUP(Tabla20[[#This Row],[cedula]],TMODELO[Numero Documento],TMODELO[gen])</f>
        <v>M</v>
      </c>
      <c r="T1359" s="49" t="str">
        <f>_xlfn.XLOOKUP(Tabla20[[#This Row],[cedula]],TMODELO[Numero Documento],TMODELO[Lugar Funciones Codigo])</f>
        <v>01.83.02.00.04</v>
      </c>
    </row>
    <row r="1360" spans="1:20" hidden="1">
      <c r="A1360" s="57" t="s">
        <v>3115</v>
      </c>
      <c r="B1360" s="57" t="s">
        <v>3151</v>
      </c>
      <c r="C1360" s="57" t="s">
        <v>3155</v>
      </c>
      <c r="D1360" s="57" t="s">
        <v>1470</v>
      </c>
      <c r="E1360" s="57" t="str">
        <f>_xlfn.XLOOKUP(Tabla20[[#This Row],[cedula]],TMODELO[Numero Documento],TMODELO[Empleado])</f>
        <v>LOURDES MARGARITA COISCOU LANTIGUA</v>
      </c>
      <c r="F1360" s="57" t="s">
        <v>523</v>
      </c>
      <c r="G1360" s="57" t="str">
        <f>_xlfn.XLOOKUP(Tabla20[[#This Row],[cedula]],TMODELO[Numero Documento],TMODELO[Lugar Funciones])</f>
        <v>DIRECCION GENERAL DE MUSEOS</v>
      </c>
      <c r="H1360" s="57" t="str">
        <f>_xlfn.XLOOKUP(Tabla20[[#This Row],[cedula]],TCARRERA[CEDULA],TCARRERA[CATEGORIA DEL SERVIDOR],"")</f>
        <v>CARRERA ADMINISTRATIVA</v>
      </c>
      <c r="I1360" s="65" t="e">
        <f>_xlfn.XLOOKUP(Tabla20[[#This Row],[NOMBRE Y APELLIDO]],#REF!,#REF!,_xlfn.XLOOKUP(Tabla20[[#This Row],[CARGO]],Tabla10[CARGO],Tabla10[CATEGORIA],""))</f>
        <v>#REF!</v>
      </c>
      <c r="J1360" s="41" t="str">
        <f>IF(Tabla20[[#This Row],[CARRERA]]&lt;&gt;"",Tabla20[[#This Row],[CARRERA]],IF(Tabla20[[#This Row],[Columna1]]&lt;&gt;"",Tabla20[[#This Row],[Columna1]],""))</f>
        <v>CARRERA ADMINISTRATIVA</v>
      </c>
      <c r="K1360" s="55" t="str">
        <f>IF(Tabla20[[#This Row],[TIPO]]="Temporales",_xlfn.XLOOKUP(Tabla20[[#This Row],[NOMBRE Y APELLIDO]],TBLFECHAS[NOMBRE Y APELLIDO],TBLFECHAS[DESDE]),"")</f>
        <v/>
      </c>
      <c r="L1360" s="55" t="str">
        <f>IF(Tabla20[[#This Row],[TIPO]]="Temporales",_xlfn.XLOOKUP(Tabla20[[#This Row],[NOMBRE Y APELLIDO]],TBLFECHAS[NOMBRE Y APELLIDO],TBLFECHAS[HASTA]),"")</f>
        <v/>
      </c>
      <c r="M1360" s="58">
        <v>145000</v>
      </c>
      <c r="N1360" s="63">
        <v>0</v>
      </c>
      <c r="O1360" s="60">
        <v>4408</v>
      </c>
      <c r="P1360" s="60">
        <v>4161.5</v>
      </c>
      <c r="Q1360" s="60">
        <f>Tabla20[[#This Row],[sbruto]]-SUM(Tabla20[[#This Row],[ISR]:[AFP]])-Tabla20[[#This Row],[sneto]]</f>
        <v>25</v>
      </c>
      <c r="R1360" s="60">
        <v>136405.5</v>
      </c>
      <c r="S1360" s="45" t="str">
        <f>_xlfn.XLOOKUP(Tabla20[[#This Row],[cedula]],TMODELO[Numero Documento],TMODELO[gen])</f>
        <v>F</v>
      </c>
      <c r="T1360" s="49" t="str">
        <f>_xlfn.XLOOKUP(Tabla20[[#This Row],[cedula]],TMODELO[Numero Documento],TMODELO[Lugar Funciones Codigo])</f>
        <v>01.83.03.04</v>
      </c>
    </row>
    <row r="1361" spans="1:20" hidden="1">
      <c r="A1361" s="57" t="s">
        <v>3115</v>
      </c>
      <c r="B1361" s="57" t="s">
        <v>3151</v>
      </c>
      <c r="C1361" s="57" t="s">
        <v>3155</v>
      </c>
      <c r="D1361" s="57" t="s">
        <v>1451</v>
      </c>
      <c r="E1361" s="57" t="str">
        <f>_xlfn.XLOOKUP(Tabla20[[#This Row],[cedula]],TMODELO[Numero Documento],TMODELO[Empleado])</f>
        <v>HIPOLITO JAQUEZ</v>
      </c>
      <c r="F1361" s="57" t="s">
        <v>8</v>
      </c>
      <c r="G1361" s="57" t="str">
        <f>_xlfn.XLOOKUP(Tabla20[[#This Row],[cedula]],TMODELO[Numero Documento],TMODELO[Lugar Funciones])</f>
        <v>DIRECCION GENERAL DE MUSEOS</v>
      </c>
      <c r="H1361" s="57" t="str">
        <f>_xlfn.XLOOKUP(Tabla20[[#This Row],[cedula]],TCARRERA[CEDULA],TCARRERA[CATEGORIA DEL SERVIDOR],"")</f>
        <v>CARRERA ADMINISTRATIVA</v>
      </c>
      <c r="I1361" s="65" t="e">
        <f>_xlfn.XLOOKUP(Tabla20[[#This Row],[NOMBRE Y APELLIDO]],#REF!,#REF!,_xlfn.XLOOKUP(Tabla20[[#This Row],[CARGO]],Tabla10[CARGO],Tabla10[CATEGORIA],""))</f>
        <v>#REF!</v>
      </c>
      <c r="J1361" s="41" t="str">
        <f>IF(Tabla20[[#This Row],[CARRERA]]&lt;&gt;"",Tabla20[[#This Row],[CARRERA]],IF(Tabla20[[#This Row],[Columna1]]&lt;&gt;"",Tabla20[[#This Row],[Columna1]],""))</f>
        <v>CARRERA ADMINISTRATIVA</v>
      </c>
      <c r="K1361" s="55" t="str">
        <f>IF(Tabla20[[#This Row],[TIPO]]="Temporales",_xlfn.XLOOKUP(Tabla20[[#This Row],[NOMBRE Y APELLIDO]],TBLFECHAS[NOMBRE Y APELLIDO],TBLFECHAS[DESDE]),"")</f>
        <v/>
      </c>
      <c r="L1361" s="55" t="str">
        <f>IF(Tabla20[[#This Row],[TIPO]]="Temporales",_xlfn.XLOOKUP(Tabla20[[#This Row],[NOMBRE Y APELLIDO]],TBLFECHAS[NOMBRE Y APELLIDO],TBLFECHAS[HASTA]),"")</f>
        <v/>
      </c>
      <c r="M1361" s="58">
        <v>16500</v>
      </c>
      <c r="N1361" s="63">
        <v>0</v>
      </c>
      <c r="O1361" s="60">
        <v>501.6</v>
      </c>
      <c r="P1361" s="60">
        <v>473.55</v>
      </c>
      <c r="Q1361" s="60">
        <f>Tabla20[[#This Row],[sbruto]]-SUM(Tabla20[[#This Row],[ISR]:[AFP]])-Tabla20[[#This Row],[sneto]]</f>
        <v>25</v>
      </c>
      <c r="R1361" s="60">
        <v>15499.85</v>
      </c>
      <c r="S1361" s="45" t="str">
        <f>_xlfn.XLOOKUP(Tabla20[[#This Row],[cedula]],TMODELO[Numero Documento],TMODELO[gen])</f>
        <v>M</v>
      </c>
      <c r="T1361" s="49" t="str">
        <f>_xlfn.XLOOKUP(Tabla20[[#This Row],[cedula]],TMODELO[Numero Documento],TMODELO[Lugar Funciones Codigo])</f>
        <v>01.83.03.04</v>
      </c>
    </row>
    <row r="1362" spans="1:20" hidden="1">
      <c r="A1362" s="57" t="s">
        <v>3115</v>
      </c>
      <c r="B1362" s="57" t="s">
        <v>3151</v>
      </c>
      <c r="C1362" s="57" t="s">
        <v>3155</v>
      </c>
      <c r="D1362" s="57" t="s">
        <v>2399</v>
      </c>
      <c r="E1362" s="57" t="str">
        <f>_xlfn.XLOOKUP(Tabla20[[#This Row],[cedula]],TMODELO[Numero Documento],TMODELO[Empleado])</f>
        <v>FRANCISCO TERRERO BAEZ</v>
      </c>
      <c r="F1362" s="57" t="s">
        <v>437</v>
      </c>
      <c r="G1362" s="57" t="str">
        <f>_xlfn.XLOOKUP(Tabla20[[#This Row],[cedula]],TMODELO[Numero Documento],TMODELO[Lugar Funciones])</f>
        <v>DIRECCION GENERAL DE MUSEOS</v>
      </c>
      <c r="H1362" s="57" t="str">
        <f>_xlfn.XLOOKUP(Tabla20[[#This Row],[cedula]],TCARRERA[CEDULA],TCARRERA[CATEGORIA DEL SERVIDOR],"")</f>
        <v/>
      </c>
      <c r="I1362" s="65" t="e">
        <f>_xlfn.XLOOKUP(Tabla20[[#This Row],[NOMBRE Y APELLIDO]],#REF!,#REF!,_xlfn.XLOOKUP(Tabla20[[#This Row],[CARGO]],Tabla10[CARGO],Tabla10[CATEGORIA],""))</f>
        <v>#REF!</v>
      </c>
      <c r="J1362" s="41" t="e">
        <f>IF(Tabla20[[#This Row],[CARRERA]]&lt;&gt;"",Tabla20[[#This Row],[CARRERA]],IF(Tabla20[[#This Row],[Columna1]]&lt;&gt;"",Tabla20[[#This Row],[Columna1]],""))</f>
        <v>#REF!</v>
      </c>
      <c r="K1362" s="55" t="str">
        <f>IF(Tabla20[[#This Row],[TIPO]]="Temporales",_xlfn.XLOOKUP(Tabla20[[#This Row],[NOMBRE Y APELLIDO]],TBLFECHAS[NOMBRE Y APELLIDO],TBLFECHAS[DESDE]),"")</f>
        <v/>
      </c>
      <c r="L1362" s="55" t="str">
        <f>IF(Tabla20[[#This Row],[TIPO]]="Temporales",_xlfn.XLOOKUP(Tabla20[[#This Row],[NOMBRE Y APELLIDO]],TBLFECHAS[NOMBRE Y APELLIDO],TBLFECHAS[HASTA]),"")</f>
        <v/>
      </c>
      <c r="M1362" s="58">
        <v>10000</v>
      </c>
      <c r="N1362" s="63">
        <v>0</v>
      </c>
      <c r="O1362" s="60">
        <v>304</v>
      </c>
      <c r="P1362" s="60">
        <v>287</v>
      </c>
      <c r="Q1362" s="60">
        <f>Tabla20[[#This Row],[sbruto]]-SUM(Tabla20[[#This Row],[ISR]:[AFP]])-Tabla20[[#This Row],[sneto]]</f>
        <v>25</v>
      </c>
      <c r="R1362" s="60">
        <v>9384</v>
      </c>
      <c r="S1362" s="45" t="str">
        <f>_xlfn.XLOOKUP(Tabla20[[#This Row],[cedula]],TMODELO[Numero Documento],TMODELO[gen])</f>
        <v>M</v>
      </c>
      <c r="T1362" s="49" t="str">
        <f>_xlfn.XLOOKUP(Tabla20[[#This Row],[cedula]],TMODELO[Numero Documento],TMODELO[Lugar Funciones Codigo])</f>
        <v>01.83.03.04</v>
      </c>
    </row>
    <row r="1363" spans="1:20" hidden="1">
      <c r="A1363" s="57" t="s">
        <v>3115</v>
      </c>
      <c r="B1363" s="57" t="s">
        <v>3151</v>
      </c>
      <c r="C1363" s="57" t="s">
        <v>3155</v>
      </c>
      <c r="D1363" s="57" t="s">
        <v>2947</v>
      </c>
      <c r="E1363" s="57" t="str">
        <f>_xlfn.XLOOKUP(Tabla20[[#This Row],[cedula]],TMODELO[Numero Documento],TMODELO[Empleado])</f>
        <v>BERNARDINA SANTANA</v>
      </c>
      <c r="F1363" s="57" t="s">
        <v>514</v>
      </c>
      <c r="G1363" s="57" t="str">
        <f>_xlfn.XLOOKUP(Tabla20[[#This Row],[cedula]],TMODELO[Numero Documento],TMODELO[Lugar Funciones])</f>
        <v>DIRECCION DE PARTICIPACION POPULAR</v>
      </c>
      <c r="H1363" s="57" t="str">
        <f>_xlfn.XLOOKUP(Tabla20[[#This Row],[cedula]],TCARRERA[CEDULA],TCARRERA[CATEGORIA DEL SERVIDOR],"")</f>
        <v/>
      </c>
      <c r="I1363" s="65" t="e">
        <f>_xlfn.XLOOKUP(Tabla20[[#This Row],[NOMBRE Y APELLIDO]],#REF!,#REF!,_xlfn.XLOOKUP(Tabla20[[#This Row],[CARGO]],Tabla10[CARGO],Tabla10[CATEGORIA],""))</f>
        <v>#REF!</v>
      </c>
      <c r="J1363" s="41" t="e">
        <f>IF(Tabla20[[#This Row],[CARRERA]]&lt;&gt;"",Tabla20[[#This Row],[CARRERA]],IF(Tabla20[[#This Row],[Columna1]]&lt;&gt;"",Tabla20[[#This Row],[Columna1]],""))</f>
        <v>#REF!</v>
      </c>
      <c r="K1363" s="55" t="str">
        <f>IF(Tabla20[[#This Row],[TIPO]]="Temporales",_xlfn.XLOOKUP(Tabla20[[#This Row],[NOMBRE Y APELLIDO]],TBLFECHAS[NOMBRE Y APELLIDO],TBLFECHAS[DESDE]),"")</f>
        <v/>
      </c>
      <c r="L1363" s="55" t="str">
        <f>IF(Tabla20[[#This Row],[TIPO]]="Temporales",_xlfn.XLOOKUP(Tabla20[[#This Row],[NOMBRE Y APELLIDO]],TBLFECHAS[NOMBRE Y APELLIDO],TBLFECHAS[HASTA]),"")</f>
        <v/>
      </c>
      <c r="M1363" s="58">
        <v>10000</v>
      </c>
      <c r="N1363" s="63">
        <v>0</v>
      </c>
      <c r="O1363" s="60">
        <v>304</v>
      </c>
      <c r="P1363" s="60">
        <v>287</v>
      </c>
      <c r="Q1363" s="60">
        <f>Tabla20[[#This Row],[sbruto]]-SUM(Tabla20[[#This Row],[ISR]:[AFP]])-Tabla20[[#This Row],[sneto]]</f>
        <v>1425.12</v>
      </c>
      <c r="R1363" s="60">
        <v>7983.88</v>
      </c>
      <c r="S1363" s="45" t="str">
        <f>_xlfn.XLOOKUP(Tabla20[[#This Row],[cedula]],TMODELO[Numero Documento],TMODELO[gen])</f>
        <v>F</v>
      </c>
      <c r="T1363" s="49" t="str">
        <f>_xlfn.XLOOKUP(Tabla20[[#This Row],[cedula]],TMODELO[Numero Documento],TMODELO[Lugar Funciones Codigo])</f>
        <v>01.83.04.00.02</v>
      </c>
    </row>
    <row r="1364" spans="1:20" hidden="1">
      <c r="A1364" s="57" t="s">
        <v>3115</v>
      </c>
      <c r="B1364" s="57" t="s">
        <v>3151</v>
      </c>
      <c r="C1364" s="57" t="s">
        <v>3155</v>
      </c>
      <c r="D1364" s="57" t="s">
        <v>2200</v>
      </c>
      <c r="E1364" s="57" t="str">
        <f>_xlfn.XLOOKUP(Tabla20[[#This Row],[cedula]],TMODELO[Numero Documento],TMODELO[Empleado])</f>
        <v>LOURDES IVETTE REYES MENDEZ</v>
      </c>
      <c r="F1364" s="57" t="s">
        <v>242</v>
      </c>
      <c r="G1364" s="57" t="str">
        <f>_xlfn.XLOOKUP(Tabla20[[#This Row],[cedula]],TMODELO[Numero Documento],TMODELO[Lugar Funciones])</f>
        <v>DEPARTAMENTO DE FOLKLORE</v>
      </c>
      <c r="H1364" s="57" t="str">
        <f>_xlfn.XLOOKUP(Tabla20[[#This Row],[cedula]],TCARRERA[CEDULA],TCARRERA[CATEGORIA DEL SERVIDOR],"")</f>
        <v/>
      </c>
      <c r="I1364" s="65" t="e">
        <f>_xlfn.XLOOKUP(Tabla20[[#This Row],[NOMBRE Y APELLIDO]],#REF!,#REF!,_xlfn.XLOOKUP(Tabla20[[#This Row],[CARGO]],Tabla10[CARGO],Tabla10[CATEGORIA],""))</f>
        <v>#REF!</v>
      </c>
      <c r="J1364" s="41" t="e">
        <f>IF(Tabla20[[#This Row],[CARRERA]]&lt;&gt;"",Tabla20[[#This Row],[CARRERA]],IF(Tabla20[[#This Row],[Columna1]]&lt;&gt;"",Tabla20[[#This Row],[Columna1]],""))</f>
        <v>#REF!</v>
      </c>
      <c r="K1364" s="55" t="str">
        <f>IF(Tabla20[[#This Row],[TIPO]]="Temporales",_xlfn.XLOOKUP(Tabla20[[#This Row],[NOMBRE Y APELLIDO]],TBLFECHAS[NOMBRE Y APELLIDO],TBLFECHAS[DESDE]),"")</f>
        <v/>
      </c>
      <c r="L1364" s="55" t="str">
        <f>IF(Tabla20[[#This Row],[TIPO]]="Temporales",_xlfn.XLOOKUP(Tabla20[[#This Row],[NOMBRE Y APELLIDO]],TBLFECHAS[NOMBRE Y APELLIDO],TBLFECHAS[HASTA]),"")</f>
        <v/>
      </c>
      <c r="M1364" s="58">
        <v>31500</v>
      </c>
      <c r="N1364" s="63">
        <v>0</v>
      </c>
      <c r="O1364" s="60">
        <v>957.6</v>
      </c>
      <c r="P1364" s="60">
        <v>904.05</v>
      </c>
      <c r="Q1364" s="60">
        <f>Tabla20[[#This Row],[sbruto]]-SUM(Tabla20[[#This Row],[ISR]:[AFP]])-Tabla20[[#This Row],[sneto]]</f>
        <v>25</v>
      </c>
      <c r="R1364" s="60">
        <v>29613.35</v>
      </c>
      <c r="S1364" s="45" t="str">
        <f>_xlfn.XLOOKUP(Tabla20[[#This Row],[cedula]],TMODELO[Numero Documento],TMODELO[gen])</f>
        <v>F</v>
      </c>
      <c r="T1364" s="49" t="str">
        <f>_xlfn.XLOOKUP(Tabla20[[#This Row],[cedula]],TMODELO[Numero Documento],TMODELO[Lugar Funciones Codigo])</f>
        <v>01.83.04.00.02.02</v>
      </c>
    </row>
  </sheetData>
  <phoneticPr fontId="13" type="noConversion"/>
  <conditionalFormatting sqref="D4:D1364">
    <cfRule type="duplicateValues" dxfId="55" priority="3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167"/>
  <sheetViews>
    <sheetView tabSelected="1" topLeftCell="A148" zoomScaleNormal="100" zoomScaleSheetLayoutView="100" workbookViewId="0">
      <selection activeCell="C13" sqref="C13"/>
    </sheetView>
  </sheetViews>
  <sheetFormatPr defaultColWidth="11.42578125" defaultRowHeight="1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6" width="10.42578125" bestFit="1" customWidth="1"/>
    <col min="7" max="7" width="14.42578125" style="18" bestFit="1" customWidth="1"/>
    <col min="8" max="10" width="12" style="18" bestFit="1" customWidth="1"/>
    <col min="11" max="11" width="11.140625" style="18" bestFit="1" customWidth="1"/>
    <col min="12" max="12" width="13.42578125" style="18" bestFit="1" customWidth="1"/>
    <col min="13" max="13" width="7.42578125" bestFit="1" customWidth="1"/>
    <col min="14" max="14" width="12.42578125" bestFit="1" customWidth="1"/>
  </cols>
  <sheetData>
    <row r="1" spans="1:14">
      <c r="L1" s="20">
        <v>44844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3343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5"/>
      <c r="B6" s="35"/>
      <c r="C6" s="35"/>
      <c r="D6" s="35"/>
      <c r="E6" s="35"/>
      <c r="F6" s="35"/>
      <c r="G6" s="36"/>
      <c r="H6" s="36"/>
      <c r="I6" s="36"/>
      <c r="J6" s="36"/>
      <c r="K6" s="36"/>
      <c r="L6" s="36"/>
      <c r="M6" s="35"/>
    </row>
    <row r="7" spans="1:14" s="26" customFormat="1" ht="30">
      <c r="A7" s="37" t="s">
        <v>1674</v>
      </c>
      <c r="B7" s="37" t="s">
        <v>2</v>
      </c>
      <c r="C7" s="37" t="s">
        <v>1751</v>
      </c>
      <c r="D7" s="37" t="s">
        <v>1753</v>
      </c>
      <c r="E7" s="38" t="s">
        <v>1035</v>
      </c>
      <c r="F7" s="38" t="s">
        <v>1036</v>
      </c>
      <c r="G7" s="39" t="s">
        <v>1613</v>
      </c>
      <c r="H7" s="39" t="s">
        <v>3</v>
      </c>
      <c r="I7" s="39" t="s">
        <v>4</v>
      </c>
      <c r="J7" s="39" t="s">
        <v>5</v>
      </c>
      <c r="K7" s="39" t="s">
        <v>1668</v>
      </c>
      <c r="L7" s="39" t="s">
        <v>1752</v>
      </c>
      <c r="M7" s="38" t="s">
        <v>1610</v>
      </c>
    </row>
    <row r="8" spans="1:14" s="26" customFormat="1">
      <c r="A8" s="5" t="s">
        <v>1909</v>
      </c>
      <c r="B8" s="5" t="s">
        <v>1910</v>
      </c>
      <c r="C8" s="51" t="s">
        <v>1126</v>
      </c>
      <c r="D8" s="8" t="s">
        <v>3100</v>
      </c>
      <c r="E8" s="12">
        <v>44682</v>
      </c>
      <c r="F8" s="12">
        <v>44866</v>
      </c>
      <c r="G8" s="13">
        <v>115000</v>
      </c>
      <c r="H8" s="40">
        <v>0</v>
      </c>
      <c r="I8" s="40">
        <v>3496</v>
      </c>
      <c r="J8" s="40">
        <v>3300.5</v>
      </c>
      <c r="K8" s="14">
        <v>25</v>
      </c>
      <c r="L8" s="14">
        <v>108178.5</v>
      </c>
      <c r="M8" s="11" t="s">
        <v>1611</v>
      </c>
    </row>
    <row r="9" spans="1:14" s="26" customFormat="1">
      <c r="A9" s="5" t="s">
        <v>1310</v>
      </c>
      <c r="B9" s="5" t="s">
        <v>102</v>
      </c>
      <c r="C9" s="7" t="s">
        <v>1126</v>
      </c>
      <c r="D9" s="8" t="s">
        <v>3100</v>
      </c>
      <c r="E9" s="12">
        <v>44682</v>
      </c>
      <c r="F9" s="12">
        <v>44866</v>
      </c>
      <c r="G9" s="13">
        <v>65000</v>
      </c>
      <c r="H9" s="14">
        <v>0</v>
      </c>
      <c r="I9" s="14">
        <v>1976</v>
      </c>
      <c r="J9" s="14">
        <v>1865.5</v>
      </c>
      <c r="K9" s="14">
        <v>25</v>
      </c>
      <c r="L9" s="14">
        <v>61133.5</v>
      </c>
      <c r="M9" s="9" t="s">
        <v>1611</v>
      </c>
    </row>
    <row r="10" spans="1:14">
      <c r="A10" s="5" t="s">
        <v>3176</v>
      </c>
      <c r="B10" s="5" t="s">
        <v>3178</v>
      </c>
      <c r="C10" s="7" t="s">
        <v>1126</v>
      </c>
      <c r="D10" s="8" t="s">
        <v>3100</v>
      </c>
      <c r="E10" s="12">
        <v>44774</v>
      </c>
      <c r="F10" s="12">
        <v>44958</v>
      </c>
      <c r="G10" s="13">
        <v>35000</v>
      </c>
      <c r="H10" s="14">
        <v>0</v>
      </c>
      <c r="I10" s="14">
        <v>1064</v>
      </c>
      <c r="J10" s="14">
        <v>1004.5</v>
      </c>
      <c r="K10" s="14">
        <v>25</v>
      </c>
      <c r="L10" s="14">
        <v>32906.5</v>
      </c>
      <c r="M10" s="9" t="s">
        <v>1612</v>
      </c>
    </row>
    <row r="11" spans="1:14">
      <c r="A11" s="5" t="s">
        <v>1140</v>
      </c>
      <c r="B11" s="5" t="s">
        <v>132</v>
      </c>
      <c r="C11" s="7" t="s">
        <v>815</v>
      </c>
      <c r="D11" s="8" t="s">
        <v>3100</v>
      </c>
      <c r="E11" s="12">
        <v>44652</v>
      </c>
      <c r="F11" s="12">
        <v>44835</v>
      </c>
      <c r="G11" s="13">
        <v>3333.33</v>
      </c>
      <c r="H11" s="14">
        <v>0</v>
      </c>
      <c r="I11" s="14">
        <v>101.33</v>
      </c>
      <c r="J11" s="14">
        <v>95.67</v>
      </c>
      <c r="K11" s="14">
        <v>25</v>
      </c>
      <c r="L11" s="14">
        <v>3111.33</v>
      </c>
      <c r="M11" s="9" t="s">
        <v>1611</v>
      </c>
      <c r="N11" s="27"/>
    </row>
    <row r="12" spans="1:14" ht="25.5">
      <c r="A12" s="5" t="s">
        <v>1193</v>
      </c>
      <c r="B12" s="5" t="s">
        <v>265</v>
      </c>
      <c r="C12" s="7" t="s">
        <v>1984</v>
      </c>
      <c r="D12" s="8" t="s">
        <v>3100</v>
      </c>
      <c r="E12" s="12">
        <v>44682</v>
      </c>
      <c r="F12" s="12">
        <v>44866</v>
      </c>
      <c r="G12" s="13">
        <v>60000</v>
      </c>
      <c r="H12" s="14">
        <v>0</v>
      </c>
      <c r="I12" s="14">
        <v>1824</v>
      </c>
      <c r="J12" s="14">
        <v>1722</v>
      </c>
      <c r="K12" s="14">
        <v>1375.1200000000026</v>
      </c>
      <c r="L12" s="14">
        <v>55078.879999999997</v>
      </c>
      <c r="M12" s="9" t="s">
        <v>1612</v>
      </c>
      <c r="N12" s="27"/>
    </row>
    <row r="13" spans="1:14" ht="25.5">
      <c r="A13" s="5" t="s">
        <v>3149</v>
      </c>
      <c r="B13" s="5" t="s">
        <v>102</v>
      </c>
      <c r="C13" s="7" t="s">
        <v>1984</v>
      </c>
      <c r="D13" s="8" t="s">
        <v>3100</v>
      </c>
      <c r="E13" s="12">
        <v>44713</v>
      </c>
      <c r="F13" s="12">
        <v>44896</v>
      </c>
      <c r="G13" s="13">
        <v>55000</v>
      </c>
      <c r="H13" s="14">
        <v>0</v>
      </c>
      <c r="I13" s="14">
        <v>1672</v>
      </c>
      <c r="J13" s="14">
        <v>1578.5</v>
      </c>
      <c r="K13" s="14">
        <v>25</v>
      </c>
      <c r="L13" s="14">
        <v>51724.5</v>
      </c>
      <c r="M13" s="9" t="s">
        <v>1612</v>
      </c>
      <c r="N13" s="27"/>
    </row>
    <row r="14" spans="1:14" ht="25.5">
      <c r="A14" s="5" t="s">
        <v>3150</v>
      </c>
      <c r="B14" s="5" t="s">
        <v>102</v>
      </c>
      <c r="C14" s="7" t="s">
        <v>1984</v>
      </c>
      <c r="D14" s="8" t="s">
        <v>3100</v>
      </c>
      <c r="E14" s="12">
        <v>44805</v>
      </c>
      <c r="F14" s="12">
        <v>44986</v>
      </c>
      <c r="G14" s="13">
        <v>45000</v>
      </c>
      <c r="H14" s="14">
        <v>0</v>
      </c>
      <c r="I14" s="14">
        <v>1368</v>
      </c>
      <c r="J14" s="14">
        <v>1291.5</v>
      </c>
      <c r="K14" s="14">
        <v>25</v>
      </c>
      <c r="L14" s="14">
        <v>42315.5</v>
      </c>
      <c r="M14" s="9" t="s">
        <v>1612</v>
      </c>
      <c r="N14" s="27"/>
    </row>
    <row r="15" spans="1:14" ht="25.5">
      <c r="A15" s="5" t="s">
        <v>1311</v>
      </c>
      <c r="B15" s="5" t="s">
        <v>1312</v>
      </c>
      <c r="C15" s="7" t="s">
        <v>1980</v>
      </c>
      <c r="D15" s="8" t="s">
        <v>3100</v>
      </c>
      <c r="E15" s="12">
        <v>44682</v>
      </c>
      <c r="F15" s="12">
        <v>44866</v>
      </c>
      <c r="G15" s="13">
        <v>100000</v>
      </c>
      <c r="H15" s="14">
        <v>0</v>
      </c>
      <c r="I15" s="14">
        <v>3040</v>
      </c>
      <c r="J15" s="14">
        <v>2870</v>
      </c>
      <c r="K15" s="14">
        <v>25</v>
      </c>
      <c r="L15" s="14">
        <v>94065</v>
      </c>
      <c r="M15" s="9" t="s">
        <v>1611</v>
      </c>
      <c r="N15" s="27"/>
    </row>
    <row r="16" spans="1:14" ht="25.5">
      <c r="A16" s="5" t="s">
        <v>1602</v>
      </c>
      <c r="B16" s="5" t="s">
        <v>1603</v>
      </c>
      <c r="C16" s="7" t="s">
        <v>1980</v>
      </c>
      <c r="D16" s="8" t="s">
        <v>3100</v>
      </c>
      <c r="E16" s="12">
        <v>44774</v>
      </c>
      <c r="F16" s="12">
        <v>44958</v>
      </c>
      <c r="G16" s="13">
        <v>16500</v>
      </c>
      <c r="H16" s="14">
        <v>0</v>
      </c>
      <c r="I16" s="14">
        <v>501.6</v>
      </c>
      <c r="J16" s="14">
        <v>473.55</v>
      </c>
      <c r="K16" s="14">
        <v>25</v>
      </c>
      <c r="L16" s="14">
        <v>15499.85</v>
      </c>
      <c r="M16" s="9" t="s">
        <v>1612</v>
      </c>
      <c r="N16" s="27"/>
    </row>
    <row r="17" spans="1:14" ht="25.5">
      <c r="A17" s="5" t="s">
        <v>1638</v>
      </c>
      <c r="B17" s="5" t="s">
        <v>1603</v>
      </c>
      <c r="C17" s="7" t="s">
        <v>1980</v>
      </c>
      <c r="D17" s="8" t="s">
        <v>3100</v>
      </c>
      <c r="E17" s="12">
        <v>44805</v>
      </c>
      <c r="F17" s="12">
        <v>44986</v>
      </c>
      <c r="G17" s="13">
        <v>10000</v>
      </c>
      <c r="H17" s="14">
        <v>0</v>
      </c>
      <c r="I17" s="14">
        <v>304</v>
      </c>
      <c r="J17" s="14">
        <v>287</v>
      </c>
      <c r="K17" s="14">
        <v>25</v>
      </c>
      <c r="L17" s="14">
        <v>9384</v>
      </c>
      <c r="M17" s="9" t="s">
        <v>1611</v>
      </c>
      <c r="N17" s="27"/>
    </row>
    <row r="18" spans="1:14" ht="25.5">
      <c r="A18" s="5" t="s">
        <v>1641</v>
      </c>
      <c r="B18" s="5" t="s">
        <v>1603</v>
      </c>
      <c r="C18" s="7" t="s">
        <v>1980</v>
      </c>
      <c r="D18" s="8" t="s">
        <v>3100</v>
      </c>
      <c r="E18" s="12">
        <v>44805</v>
      </c>
      <c r="F18" s="12">
        <v>44986</v>
      </c>
      <c r="G18" s="13">
        <v>10000</v>
      </c>
      <c r="H18" s="14">
        <v>0</v>
      </c>
      <c r="I18" s="14">
        <v>304</v>
      </c>
      <c r="J18" s="14">
        <v>287</v>
      </c>
      <c r="K18" s="14">
        <v>25</v>
      </c>
      <c r="L18" s="14">
        <v>9384</v>
      </c>
      <c r="M18" s="9" t="s">
        <v>1612</v>
      </c>
      <c r="N18" s="27"/>
    </row>
    <row r="19" spans="1:14" ht="25.5">
      <c r="A19" s="5" t="s">
        <v>1640</v>
      </c>
      <c r="B19" s="5" t="s">
        <v>1603</v>
      </c>
      <c r="C19" s="7" t="s">
        <v>1980</v>
      </c>
      <c r="D19" s="8" t="s">
        <v>3100</v>
      </c>
      <c r="E19" s="12">
        <v>44805</v>
      </c>
      <c r="F19" s="12">
        <v>44986</v>
      </c>
      <c r="G19" s="13">
        <v>10000</v>
      </c>
      <c r="H19" s="14">
        <v>0</v>
      </c>
      <c r="I19" s="14">
        <v>304</v>
      </c>
      <c r="J19" s="14">
        <v>287</v>
      </c>
      <c r="K19" s="14">
        <v>25</v>
      </c>
      <c r="L19" s="14">
        <v>9384</v>
      </c>
      <c r="M19" s="9" t="s">
        <v>1611</v>
      </c>
      <c r="N19" s="27"/>
    </row>
    <row r="20" spans="1:14" ht="25.5">
      <c r="A20" s="5" t="s">
        <v>1646</v>
      </c>
      <c r="B20" s="5" t="s">
        <v>1603</v>
      </c>
      <c r="C20" s="7" t="s">
        <v>1980</v>
      </c>
      <c r="D20" s="8" t="s">
        <v>3100</v>
      </c>
      <c r="E20" s="12">
        <v>44805</v>
      </c>
      <c r="F20" s="12">
        <v>44986</v>
      </c>
      <c r="G20" s="13">
        <v>10000</v>
      </c>
      <c r="H20" s="14">
        <v>0</v>
      </c>
      <c r="I20" s="14">
        <v>304</v>
      </c>
      <c r="J20" s="14">
        <v>287</v>
      </c>
      <c r="K20" s="14">
        <v>25</v>
      </c>
      <c r="L20" s="14">
        <v>9384</v>
      </c>
      <c r="M20" s="9" t="s">
        <v>1611</v>
      </c>
      <c r="N20" s="27"/>
    </row>
    <row r="21" spans="1:14" ht="25.5">
      <c r="A21" s="5" t="s">
        <v>1639</v>
      </c>
      <c r="B21" s="5" t="s">
        <v>1603</v>
      </c>
      <c r="C21" s="7" t="s">
        <v>1980</v>
      </c>
      <c r="D21" s="8" t="s">
        <v>3100</v>
      </c>
      <c r="E21" s="12">
        <v>44805</v>
      </c>
      <c r="F21" s="12">
        <v>44986</v>
      </c>
      <c r="G21" s="13">
        <v>10000</v>
      </c>
      <c r="H21" s="14">
        <v>0</v>
      </c>
      <c r="I21" s="14">
        <v>304</v>
      </c>
      <c r="J21" s="14">
        <v>287</v>
      </c>
      <c r="K21" s="14">
        <v>25</v>
      </c>
      <c r="L21" s="14">
        <v>9384</v>
      </c>
      <c r="M21" s="9" t="s">
        <v>1611</v>
      </c>
      <c r="N21" s="27"/>
    </row>
    <row r="22" spans="1:14" ht="25.5">
      <c r="A22" s="5" t="s">
        <v>1657</v>
      </c>
      <c r="B22" s="5" t="s">
        <v>1603</v>
      </c>
      <c r="C22" s="7" t="s">
        <v>1980</v>
      </c>
      <c r="D22" s="8" t="s">
        <v>3100</v>
      </c>
      <c r="E22" s="12">
        <v>44805</v>
      </c>
      <c r="F22" s="12">
        <v>44986</v>
      </c>
      <c r="G22" s="13">
        <v>10000</v>
      </c>
      <c r="H22" s="14">
        <v>0</v>
      </c>
      <c r="I22" s="14">
        <v>304</v>
      </c>
      <c r="J22" s="14">
        <v>287</v>
      </c>
      <c r="K22" s="14">
        <v>25</v>
      </c>
      <c r="L22" s="14">
        <v>9384</v>
      </c>
      <c r="M22" s="9" t="s">
        <v>1611</v>
      </c>
      <c r="N22" s="27"/>
    </row>
    <row r="23" spans="1:14" ht="25.5">
      <c r="A23" s="5" t="s">
        <v>1662</v>
      </c>
      <c r="B23" s="5" t="s">
        <v>1603</v>
      </c>
      <c r="C23" s="7" t="s">
        <v>1980</v>
      </c>
      <c r="D23" s="8" t="s">
        <v>3100</v>
      </c>
      <c r="E23" s="12">
        <v>44805</v>
      </c>
      <c r="F23" s="12">
        <v>44986</v>
      </c>
      <c r="G23" s="13">
        <v>10000</v>
      </c>
      <c r="H23" s="14">
        <v>0</v>
      </c>
      <c r="I23" s="14">
        <v>304</v>
      </c>
      <c r="J23" s="14">
        <v>287</v>
      </c>
      <c r="K23" s="14">
        <v>25</v>
      </c>
      <c r="L23" s="14">
        <v>9384</v>
      </c>
      <c r="M23" s="9" t="s">
        <v>1612</v>
      </c>
      <c r="N23" s="27"/>
    </row>
    <row r="24" spans="1:14" ht="25.5">
      <c r="A24" s="5" t="s">
        <v>1913</v>
      </c>
      <c r="B24" s="5" t="s">
        <v>102</v>
      </c>
      <c r="C24" s="6" t="s">
        <v>1977</v>
      </c>
      <c r="D24" s="8" t="s">
        <v>3100</v>
      </c>
      <c r="E24" s="12">
        <v>44682</v>
      </c>
      <c r="F24" s="12">
        <v>44866</v>
      </c>
      <c r="G24" s="13">
        <v>70000</v>
      </c>
      <c r="H24" s="14">
        <v>0</v>
      </c>
      <c r="I24" s="14">
        <v>2128</v>
      </c>
      <c r="J24" s="14">
        <v>2009</v>
      </c>
      <c r="K24" s="14">
        <v>25</v>
      </c>
      <c r="L24" s="14">
        <v>65838</v>
      </c>
      <c r="M24" s="10" t="s">
        <v>1611</v>
      </c>
      <c r="N24" s="27"/>
    </row>
    <row r="25" spans="1:14" ht="25.5">
      <c r="A25" s="5" t="s">
        <v>3148</v>
      </c>
      <c r="B25" s="5" t="s">
        <v>199</v>
      </c>
      <c r="C25" s="7" t="s">
        <v>1977</v>
      </c>
      <c r="D25" s="8" t="s">
        <v>3100</v>
      </c>
      <c r="E25" s="12">
        <v>44805</v>
      </c>
      <c r="F25" s="12">
        <v>44986</v>
      </c>
      <c r="G25" s="13">
        <v>30000</v>
      </c>
      <c r="H25" s="14">
        <v>0</v>
      </c>
      <c r="I25" s="14">
        <v>912</v>
      </c>
      <c r="J25" s="14">
        <v>861</v>
      </c>
      <c r="K25" s="14">
        <v>25</v>
      </c>
      <c r="L25" s="14">
        <v>28202</v>
      </c>
      <c r="M25" s="9" t="s">
        <v>1612</v>
      </c>
      <c r="N25" s="27"/>
    </row>
    <row r="26" spans="1:14" ht="25.5">
      <c r="A26" s="5" t="s">
        <v>1941</v>
      </c>
      <c r="B26" s="5" t="s">
        <v>1973</v>
      </c>
      <c r="C26" s="7" t="s">
        <v>1977</v>
      </c>
      <c r="D26" s="8" t="s">
        <v>3100</v>
      </c>
      <c r="E26" s="12">
        <v>44805</v>
      </c>
      <c r="F26" s="12">
        <v>44986</v>
      </c>
      <c r="G26" s="13">
        <v>30000</v>
      </c>
      <c r="H26" s="14">
        <v>0</v>
      </c>
      <c r="I26" s="14">
        <v>912</v>
      </c>
      <c r="J26" s="14">
        <v>861</v>
      </c>
      <c r="K26" s="14">
        <v>25</v>
      </c>
      <c r="L26" s="14">
        <v>28202</v>
      </c>
      <c r="M26" s="9" t="s">
        <v>1612</v>
      </c>
      <c r="N26" s="27"/>
    </row>
    <row r="27" spans="1:14">
      <c r="A27" s="5" t="s">
        <v>1645</v>
      </c>
      <c r="B27" s="5" t="s">
        <v>102</v>
      </c>
      <c r="C27" s="7" t="s">
        <v>819</v>
      </c>
      <c r="D27" s="8" t="s">
        <v>3100</v>
      </c>
      <c r="E27" s="12">
        <v>44805</v>
      </c>
      <c r="F27" s="12">
        <v>44986</v>
      </c>
      <c r="G27" s="13">
        <v>45000</v>
      </c>
      <c r="H27" s="14">
        <v>1148.33</v>
      </c>
      <c r="I27" s="14">
        <v>1368</v>
      </c>
      <c r="J27" s="14">
        <v>1291.5</v>
      </c>
      <c r="K27" s="14">
        <v>25</v>
      </c>
      <c r="L27" s="14">
        <v>41167.17</v>
      </c>
      <c r="M27" s="9" t="s">
        <v>1611</v>
      </c>
      <c r="N27" s="27"/>
    </row>
    <row r="28" spans="1:14">
      <c r="A28" s="5" t="s">
        <v>1183</v>
      </c>
      <c r="B28" s="5" t="s">
        <v>132</v>
      </c>
      <c r="C28" s="7" t="s">
        <v>261</v>
      </c>
      <c r="D28" s="8" t="s">
        <v>3100</v>
      </c>
      <c r="E28" s="12">
        <v>44682</v>
      </c>
      <c r="F28" s="12">
        <v>44866</v>
      </c>
      <c r="G28" s="13">
        <v>135000</v>
      </c>
      <c r="H28" s="14">
        <v>0</v>
      </c>
      <c r="I28" s="14">
        <v>4104</v>
      </c>
      <c r="J28" s="14">
        <v>3874.5</v>
      </c>
      <c r="K28" s="14">
        <v>25</v>
      </c>
      <c r="L28" s="14">
        <v>126996.5</v>
      </c>
      <c r="M28" s="9" t="s">
        <v>1612</v>
      </c>
      <c r="N28" s="27"/>
    </row>
    <row r="29" spans="1:14" ht="15" customHeight="1">
      <c r="A29" s="5" t="s">
        <v>1765</v>
      </c>
      <c r="B29" s="5" t="s">
        <v>102</v>
      </c>
      <c r="C29" s="7" t="s">
        <v>261</v>
      </c>
      <c r="D29" s="8" t="s">
        <v>3100</v>
      </c>
      <c r="E29" s="12">
        <v>44713</v>
      </c>
      <c r="F29" s="12">
        <v>44896</v>
      </c>
      <c r="G29" s="13">
        <v>90000</v>
      </c>
      <c r="H29" s="14">
        <v>0</v>
      </c>
      <c r="I29" s="14">
        <v>2736</v>
      </c>
      <c r="J29" s="14">
        <v>2583</v>
      </c>
      <c r="K29" s="14">
        <v>25</v>
      </c>
      <c r="L29" s="14">
        <v>84656</v>
      </c>
      <c r="M29" s="9" t="s">
        <v>1612</v>
      </c>
      <c r="N29" s="27"/>
    </row>
    <row r="30" spans="1:14" ht="15" customHeight="1">
      <c r="A30" s="5" t="s">
        <v>1313</v>
      </c>
      <c r="B30" s="5" t="s">
        <v>102</v>
      </c>
      <c r="C30" s="7" t="s">
        <v>261</v>
      </c>
      <c r="D30" s="8" t="s">
        <v>3100</v>
      </c>
      <c r="E30" s="12">
        <v>44682</v>
      </c>
      <c r="F30" s="12">
        <v>44866</v>
      </c>
      <c r="G30" s="13">
        <v>60000</v>
      </c>
      <c r="H30" s="14">
        <v>0</v>
      </c>
      <c r="I30" s="14">
        <v>1824</v>
      </c>
      <c r="J30" s="14">
        <v>1722</v>
      </c>
      <c r="K30" s="14">
        <v>625</v>
      </c>
      <c r="L30" s="14">
        <v>55829</v>
      </c>
      <c r="M30" s="9" t="s">
        <v>1612</v>
      </c>
      <c r="N30" s="27"/>
    </row>
    <row r="31" spans="1:14" ht="15" customHeight="1">
      <c r="A31" s="5" t="s">
        <v>1889</v>
      </c>
      <c r="B31" s="5" t="s">
        <v>60</v>
      </c>
      <c r="C31" s="8" t="s">
        <v>288</v>
      </c>
      <c r="D31" s="8" t="s">
        <v>3100</v>
      </c>
      <c r="E31" s="12">
        <v>44682</v>
      </c>
      <c r="F31" s="12">
        <v>44866</v>
      </c>
      <c r="G31" s="13">
        <v>175000</v>
      </c>
      <c r="H31" s="14">
        <v>0</v>
      </c>
      <c r="I31" s="14">
        <v>4943.8</v>
      </c>
      <c r="J31" s="14">
        <v>5022.5</v>
      </c>
      <c r="K31" s="14">
        <v>25</v>
      </c>
      <c r="L31" s="14">
        <v>165008.70000000001</v>
      </c>
      <c r="M31" s="11" t="s">
        <v>1611</v>
      </c>
      <c r="N31" s="27"/>
    </row>
    <row r="32" spans="1:14" ht="15" customHeight="1">
      <c r="A32" s="5" t="s">
        <v>3102</v>
      </c>
      <c r="B32" s="5" t="s">
        <v>132</v>
      </c>
      <c r="C32" s="8" t="s">
        <v>272</v>
      </c>
      <c r="D32" s="8" t="s">
        <v>3100</v>
      </c>
      <c r="E32" s="12">
        <v>44743</v>
      </c>
      <c r="F32" s="12">
        <v>44927</v>
      </c>
      <c r="G32" s="13">
        <v>110000</v>
      </c>
      <c r="H32" s="14">
        <v>0</v>
      </c>
      <c r="I32" s="14">
        <v>3344</v>
      </c>
      <c r="J32" s="14">
        <v>3157</v>
      </c>
      <c r="K32" s="14">
        <v>1579.4799999999959</v>
      </c>
      <c r="L32" s="14">
        <v>101919.52</v>
      </c>
      <c r="M32" s="11" t="s">
        <v>1612</v>
      </c>
      <c r="N32" s="27"/>
    </row>
    <row r="33" spans="1:14" ht="15" customHeight="1">
      <c r="A33" s="5" t="s">
        <v>2908</v>
      </c>
      <c r="B33" s="5" t="s">
        <v>132</v>
      </c>
      <c r="C33" s="51" t="s">
        <v>724</v>
      </c>
      <c r="D33" s="8" t="s">
        <v>3100</v>
      </c>
      <c r="E33" s="12">
        <v>44713</v>
      </c>
      <c r="F33" s="12">
        <v>44896</v>
      </c>
      <c r="G33" s="13">
        <v>80000</v>
      </c>
      <c r="H33" s="14">
        <v>0</v>
      </c>
      <c r="I33" s="14">
        <v>2432</v>
      </c>
      <c r="J33" s="14">
        <v>2296</v>
      </c>
      <c r="K33" s="14">
        <v>25</v>
      </c>
      <c r="L33" s="14">
        <v>75247</v>
      </c>
      <c r="M33" s="11" t="s">
        <v>1611</v>
      </c>
      <c r="N33" s="27"/>
    </row>
    <row r="34" spans="1:14" ht="25.5" customHeight="1">
      <c r="A34" s="5" t="s">
        <v>1929</v>
      </c>
      <c r="B34" s="5" t="s">
        <v>132</v>
      </c>
      <c r="C34" s="8" t="s">
        <v>703</v>
      </c>
      <c r="D34" s="8" t="s">
        <v>3100</v>
      </c>
      <c r="E34" s="12">
        <v>44743</v>
      </c>
      <c r="F34" s="12">
        <v>44927</v>
      </c>
      <c r="G34" s="13">
        <v>95000</v>
      </c>
      <c r="H34" s="14">
        <v>0</v>
      </c>
      <c r="I34" s="14">
        <v>2888</v>
      </c>
      <c r="J34" s="14">
        <v>2726.5</v>
      </c>
      <c r="K34" s="14">
        <v>25</v>
      </c>
      <c r="L34" s="14">
        <v>89360.5</v>
      </c>
      <c r="M34" s="11" t="s">
        <v>1611</v>
      </c>
      <c r="N34" s="27"/>
    </row>
    <row r="35" spans="1:14" ht="25.5" customHeight="1">
      <c r="A35" s="5" t="s">
        <v>1686</v>
      </c>
      <c r="B35" s="5" t="s">
        <v>102</v>
      </c>
      <c r="C35" s="8" t="s">
        <v>212</v>
      </c>
      <c r="D35" s="8" t="s">
        <v>3100</v>
      </c>
      <c r="E35" s="12">
        <v>44652</v>
      </c>
      <c r="F35" s="12">
        <v>44835</v>
      </c>
      <c r="G35" s="13">
        <v>70000</v>
      </c>
      <c r="H35" s="14">
        <v>0</v>
      </c>
      <c r="I35" s="14">
        <v>2128</v>
      </c>
      <c r="J35" s="14">
        <v>2009</v>
      </c>
      <c r="K35" s="14">
        <v>25</v>
      </c>
      <c r="L35" s="14">
        <v>65838</v>
      </c>
      <c r="M35" s="11" t="s">
        <v>1612</v>
      </c>
      <c r="N35" s="27"/>
    </row>
    <row r="36" spans="1:14" ht="15" customHeight="1">
      <c r="A36" s="5" t="s">
        <v>2032</v>
      </c>
      <c r="B36" s="5" t="s">
        <v>3340</v>
      </c>
      <c r="C36" s="8" t="s">
        <v>212</v>
      </c>
      <c r="D36" s="8" t="s">
        <v>3100</v>
      </c>
      <c r="E36" s="12">
        <v>44652</v>
      </c>
      <c r="F36" s="12">
        <v>44835</v>
      </c>
      <c r="G36" s="13">
        <v>55000</v>
      </c>
      <c r="H36" s="14">
        <v>0</v>
      </c>
      <c r="I36" s="14">
        <v>1672</v>
      </c>
      <c r="J36" s="14">
        <v>1578.5</v>
      </c>
      <c r="K36" s="14">
        <v>25</v>
      </c>
      <c r="L36" s="14">
        <v>51724.5</v>
      </c>
      <c r="M36" s="11" t="s">
        <v>1611</v>
      </c>
      <c r="N36" s="27"/>
    </row>
    <row r="37" spans="1:14" ht="15" customHeight="1">
      <c r="A37" s="5" t="s">
        <v>1864</v>
      </c>
      <c r="B37" s="5" t="s">
        <v>3340</v>
      </c>
      <c r="C37" s="8" t="s">
        <v>212</v>
      </c>
      <c r="D37" s="8" t="s">
        <v>3100</v>
      </c>
      <c r="E37" s="12">
        <v>44682</v>
      </c>
      <c r="F37" s="12">
        <v>44866</v>
      </c>
      <c r="G37" s="13">
        <v>55000</v>
      </c>
      <c r="H37" s="14">
        <v>0</v>
      </c>
      <c r="I37" s="14">
        <v>1672</v>
      </c>
      <c r="J37" s="14">
        <v>1578.5</v>
      </c>
      <c r="K37" s="14">
        <v>25</v>
      </c>
      <c r="L37" s="14">
        <v>51724.5</v>
      </c>
      <c r="M37" s="11" t="s">
        <v>1612</v>
      </c>
      <c r="N37" s="27"/>
    </row>
    <row r="38" spans="1:14" ht="15" customHeight="1">
      <c r="A38" s="5" t="s">
        <v>2033</v>
      </c>
      <c r="B38" s="5" t="s">
        <v>3340</v>
      </c>
      <c r="C38" s="8" t="s">
        <v>212</v>
      </c>
      <c r="D38" s="8" t="s">
        <v>3100</v>
      </c>
      <c r="E38" s="12">
        <v>44805</v>
      </c>
      <c r="F38" s="12">
        <v>44986</v>
      </c>
      <c r="G38" s="13">
        <v>45000</v>
      </c>
      <c r="H38" s="14">
        <v>0</v>
      </c>
      <c r="I38" s="14">
        <v>1368</v>
      </c>
      <c r="J38" s="14">
        <v>1291.5</v>
      </c>
      <c r="K38" s="14">
        <v>25</v>
      </c>
      <c r="L38" s="14">
        <v>42315.5</v>
      </c>
      <c r="M38" s="11" t="s">
        <v>1612</v>
      </c>
      <c r="N38" s="27"/>
    </row>
    <row r="39" spans="1:14" ht="15" customHeight="1">
      <c r="A39" s="5" t="s">
        <v>1938</v>
      </c>
      <c r="B39" s="5" t="s">
        <v>132</v>
      </c>
      <c r="C39" s="8" t="s">
        <v>244</v>
      </c>
      <c r="D39" s="8" t="s">
        <v>3100</v>
      </c>
      <c r="E39" s="12">
        <v>44743</v>
      </c>
      <c r="F39" s="12">
        <v>44927</v>
      </c>
      <c r="G39" s="13">
        <v>135000</v>
      </c>
      <c r="H39" s="14">
        <v>0</v>
      </c>
      <c r="I39" s="14">
        <v>4104</v>
      </c>
      <c r="J39" s="14">
        <v>3874.5</v>
      </c>
      <c r="K39" s="14">
        <v>25</v>
      </c>
      <c r="L39" s="14">
        <v>126996.5</v>
      </c>
      <c r="M39" s="11" t="s">
        <v>1612</v>
      </c>
      <c r="N39" s="27"/>
    </row>
    <row r="40" spans="1:14" ht="15" customHeight="1">
      <c r="A40" s="5" t="s">
        <v>1144</v>
      </c>
      <c r="B40" s="5" t="s">
        <v>102</v>
      </c>
      <c r="C40" s="8" t="s">
        <v>244</v>
      </c>
      <c r="D40" s="8" t="s">
        <v>3100</v>
      </c>
      <c r="E40" s="12">
        <v>44652</v>
      </c>
      <c r="F40" s="12">
        <v>44835</v>
      </c>
      <c r="G40" s="13">
        <v>80000</v>
      </c>
      <c r="H40" s="14">
        <v>0</v>
      </c>
      <c r="I40" s="14">
        <v>2432</v>
      </c>
      <c r="J40" s="14">
        <v>2296</v>
      </c>
      <c r="K40" s="14">
        <v>25</v>
      </c>
      <c r="L40" s="14">
        <v>75247</v>
      </c>
      <c r="M40" s="11" t="s">
        <v>1611</v>
      </c>
      <c r="N40" s="27"/>
    </row>
    <row r="41" spans="1:14" ht="15" customHeight="1">
      <c r="A41" s="5" t="s">
        <v>1999</v>
      </c>
      <c r="B41" s="5" t="s">
        <v>102</v>
      </c>
      <c r="C41" s="8" t="s">
        <v>244</v>
      </c>
      <c r="D41" s="8" t="s">
        <v>3100</v>
      </c>
      <c r="E41" s="12">
        <v>44805</v>
      </c>
      <c r="F41" s="12">
        <v>44986</v>
      </c>
      <c r="G41" s="13">
        <v>60000</v>
      </c>
      <c r="H41" s="14">
        <v>0</v>
      </c>
      <c r="I41" s="14">
        <v>1824</v>
      </c>
      <c r="J41" s="14">
        <v>1722</v>
      </c>
      <c r="K41" s="14">
        <v>6896.07</v>
      </c>
      <c r="L41" s="14">
        <v>49557.93</v>
      </c>
      <c r="M41" s="11" t="s">
        <v>1612</v>
      </c>
      <c r="N41" s="27"/>
    </row>
    <row r="42" spans="1:14" ht="15" customHeight="1">
      <c r="A42" s="5" t="s">
        <v>3297</v>
      </c>
      <c r="B42" s="5" t="s">
        <v>60</v>
      </c>
      <c r="C42" s="8" t="s">
        <v>345</v>
      </c>
      <c r="D42" s="8" t="s">
        <v>3100</v>
      </c>
      <c r="E42" s="12">
        <v>44774</v>
      </c>
      <c r="F42" s="12">
        <v>44958</v>
      </c>
      <c r="G42" s="13">
        <v>175000</v>
      </c>
      <c r="H42" s="14">
        <v>0</v>
      </c>
      <c r="I42" s="14">
        <v>4943.8</v>
      </c>
      <c r="J42" s="14">
        <v>5022.5</v>
      </c>
      <c r="K42" s="14">
        <v>25</v>
      </c>
      <c r="L42" s="14">
        <v>165008.70000000001</v>
      </c>
      <c r="M42" s="11" t="s">
        <v>1612</v>
      </c>
      <c r="N42" s="27"/>
    </row>
    <row r="43" spans="1:14" ht="15" customHeight="1">
      <c r="A43" s="5" t="s">
        <v>2035</v>
      </c>
      <c r="B43" s="5" t="s">
        <v>290</v>
      </c>
      <c r="C43" s="8" t="s">
        <v>345</v>
      </c>
      <c r="D43" s="8" t="s">
        <v>3100</v>
      </c>
      <c r="E43" s="12">
        <v>44684</v>
      </c>
      <c r="F43" s="12">
        <v>44868</v>
      </c>
      <c r="G43" s="13">
        <v>60000</v>
      </c>
      <c r="H43" s="14">
        <v>0</v>
      </c>
      <c r="I43" s="14">
        <v>1824</v>
      </c>
      <c r="J43" s="14">
        <v>1722</v>
      </c>
      <c r="K43" s="14">
        <v>1684.3399999999965</v>
      </c>
      <c r="L43" s="14">
        <v>54769.66</v>
      </c>
      <c r="M43" s="11" t="s">
        <v>1612</v>
      </c>
      <c r="N43" s="27"/>
    </row>
    <row r="44" spans="1:14" ht="15" customHeight="1">
      <c r="A44" s="5" t="s">
        <v>1890</v>
      </c>
      <c r="B44" s="5" t="s">
        <v>132</v>
      </c>
      <c r="C44" s="8" t="s">
        <v>218</v>
      </c>
      <c r="D44" s="8" t="s">
        <v>3100</v>
      </c>
      <c r="E44" s="12">
        <v>44805</v>
      </c>
      <c r="F44" s="12">
        <v>44986</v>
      </c>
      <c r="G44" s="13">
        <v>100000</v>
      </c>
      <c r="H44" s="14">
        <v>0</v>
      </c>
      <c r="I44" s="14">
        <v>3040</v>
      </c>
      <c r="J44" s="14">
        <v>2870</v>
      </c>
      <c r="K44" s="14">
        <v>25</v>
      </c>
      <c r="L44" s="14">
        <v>94065</v>
      </c>
      <c r="M44" s="11" t="s">
        <v>1612</v>
      </c>
      <c r="N44" s="27"/>
    </row>
    <row r="45" spans="1:14" ht="15" customHeight="1">
      <c r="A45" s="5" t="s">
        <v>1939</v>
      </c>
      <c r="B45" s="5" t="s">
        <v>132</v>
      </c>
      <c r="C45" s="8" t="s">
        <v>193</v>
      </c>
      <c r="D45" s="8" t="s">
        <v>3100</v>
      </c>
      <c r="E45" s="12">
        <v>44743</v>
      </c>
      <c r="F45" s="12">
        <v>44927</v>
      </c>
      <c r="G45" s="13">
        <v>90000</v>
      </c>
      <c r="H45" s="14">
        <v>0</v>
      </c>
      <c r="I45" s="14">
        <v>2736</v>
      </c>
      <c r="J45" s="14">
        <v>2583</v>
      </c>
      <c r="K45" s="14">
        <v>425</v>
      </c>
      <c r="L45" s="14">
        <v>84256</v>
      </c>
      <c r="M45" s="11" t="s">
        <v>1611</v>
      </c>
      <c r="N45" s="27"/>
    </row>
    <row r="46" spans="1:14" ht="15" customHeight="1">
      <c r="A46" s="5" t="s">
        <v>1931</v>
      </c>
      <c r="B46" s="5" t="s">
        <v>102</v>
      </c>
      <c r="C46" s="8" t="s">
        <v>280</v>
      </c>
      <c r="D46" s="8" t="s">
        <v>3100</v>
      </c>
      <c r="E46" s="12">
        <v>44713</v>
      </c>
      <c r="F46" s="12">
        <v>44896</v>
      </c>
      <c r="G46" s="13">
        <v>70000</v>
      </c>
      <c r="H46" s="14">
        <v>0</v>
      </c>
      <c r="I46" s="14">
        <v>2128</v>
      </c>
      <c r="J46" s="14">
        <v>2009</v>
      </c>
      <c r="K46" s="14">
        <v>3171</v>
      </c>
      <c r="L46" s="14">
        <v>62692</v>
      </c>
      <c r="M46" s="11" t="s">
        <v>1612</v>
      </c>
      <c r="N46" s="27"/>
    </row>
    <row r="47" spans="1:14">
      <c r="A47" s="5" t="s">
        <v>1935</v>
      </c>
      <c r="B47" s="5" t="s">
        <v>60</v>
      </c>
      <c r="C47" s="7" t="s">
        <v>603</v>
      </c>
      <c r="D47" s="8" t="s">
        <v>3100</v>
      </c>
      <c r="E47" s="12">
        <v>44743</v>
      </c>
      <c r="F47" s="12">
        <v>44927</v>
      </c>
      <c r="G47" s="13">
        <v>175000</v>
      </c>
      <c r="H47" s="14">
        <v>29841.29</v>
      </c>
      <c r="I47" s="14">
        <v>4943.8</v>
      </c>
      <c r="J47" s="14">
        <v>5022.5</v>
      </c>
      <c r="K47" s="14">
        <v>25</v>
      </c>
      <c r="L47" s="14">
        <v>135167.41</v>
      </c>
      <c r="M47" s="9" t="s">
        <v>1612</v>
      </c>
      <c r="N47" s="27"/>
    </row>
    <row r="48" spans="1:14">
      <c r="A48" s="5" t="s">
        <v>1682</v>
      </c>
      <c r="B48" s="5" t="s">
        <v>132</v>
      </c>
      <c r="C48" s="7" t="s">
        <v>603</v>
      </c>
      <c r="D48" s="8" t="s">
        <v>3100</v>
      </c>
      <c r="E48" s="12">
        <v>44652</v>
      </c>
      <c r="F48" s="12">
        <v>44835</v>
      </c>
      <c r="G48" s="13">
        <v>115000</v>
      </c>
      <c r="H48" s="14">
        <v>0</v>
      </c>
      <c r="I48" s="14">
        <v>3496</v>
      </c>
      <c r="J48" s="14">
        <v>3300.5</v>
      </c>
      <c r="K48" s="14">
        <v>825</v>
      </c>
      <c r="L48" s="14">
        <v>107378.5</v>
      </c>
      <c r="M48" s="9" t="s">
        <v>1612</v>
      </c>
      <c r="N48" s="27"/>
    </row>
    <row r="49" spans="1:14">
      <c r="A49" s="5" t="s">
        <v>1924</v>
      </c>
      <c r="B49" s="5" t="s">
        <v>1758</v>
      </c>
      <c r="C49" s="7" t="s">
        <v>603</v>
      </c>
      <c r="D49" s="8" t="s">
        <v>3100</v>
      </c>
      <c r="E49" s="12">
        <v>44743</v>
      </c>
      <c r="F49" s="12">
        <v>44927</v>
      </c>
      <c r="G49" s="13">
        <v>70000</v>
      </c>
      <c r="H49" s="14">
        <v>0</v>
      </c>
      <c r="I49" s="14">
        <v>2128</v>
      </c>
      <c r="J49" s="14">
        <v>2009</v>
      </c>
      <c r="K49" s="14">
        <v>2471</v>
      </c>
      <c r="L49" s="14">
        <v>63392</v>
      </c>
      <c r="M49" s="9" t="s">
        <v>1612</v>
      </c>
      <c r="N49" s="27"/>
    </row>
    <row r="50" spans="1:14" ht="15" customHeight="1">
      <c r="A50" s="5" t="s">
        <v>1927</v>
      </c>
      <c r="B50" s="5" t="s">
        <v>1758</v>
      </c>
      <c r="C50" s="7" t="s">
        <v>603</v>
      </c>
      <c r="D50" s="8" t="s">
        <v>3100</v>
      </c>
      <c r="E50" s="12">
        <v>44743</v>
      </c>
      <c r="F50" s="12">
        <v>44927</v>
      </c>
      <c r="G50" s="13">
        <v>70000</v>
      </c>
      <c r="H50" s="14">
        <v>0</v>
      </c>
      <c r="I50" s="14">
        <v>2128</v>
      </c>
      <c r="J50" s="14">
        <v>2009</v>
      </c>
      <c r="K50" s="14">
        <v>25</v>
      </c>
      <c r="L50" s="14">
        <v>65838</v>
      </c>
      <c r="M50" s="9" t="s">
        <v>1612</v>
      </c>
      <c r="N50" s="27"/>
    </row>
    <row r="51" spans="1:14" ht="15" customHeight="1">
      <c r="A51" s="5" t="s">
        <v>1928</v>
      </c>
      <c r="B51" s="5" t="s">
        <v>1758</v>
      </c>
      <c r="C51" s="8" t="s">
        <v>603</v>
      </c>
      <c r="D51" s="8" t="s">
        <v>3100</v>
      </c>
      <c r="E51" s="12">
        <v>44743</v>
      </c>
      <c r="F51" s="12">
        <v>44927</v>
      </c>
      <c r="G51" s="13">
        <v>70000</v>
      </c>
      <c r="H51" s="14">
        <v>0</v>
      </c>
      <c r="I51" s="14">
        <v>2128</v>
      </c>
      <c r="J51" s="14">
        <v>2009</v>
      </c>
      <c r="K51" s="14">
        <v>25</v>
      </c>
      <c r="L51" s="14">
        <v>65838</v>
      </c>
      <c r="M51" s="11" t="s">
        <v>1612</v>
      </c>
      <c r="N51" s="27"/>
    </row>
    <row r="52" spans="1:14">
      <c r="A52" s="5" t="s">
        <v>1807</v>
      </c>
      <c r="B52" s="5" t="s">
        <v>60</v>
      </c>
      <c r="C52" s="7" t="s">
        <v>294</v>
      </c>
      <c r="D52" s="8" t="s">
        <v>3100</v>
      </c>
      <c r="E52" s="12">
        <v>44682</v>
      </c>
      <c r="F52" s="12">
        <v>44866</v>
      </c>
      <c r="G52" s="13">
        <v>175000</v>
      </c>
      <c r="H52" s="14">
        <v>0</v>
      </c>
      <c r="I52" s="14">
        <v>4943.8</v>
      </c>
      <c r="J52" s="14">
        <v>5022.5</v>
      </c>
      <c r="K52" s="14">
        <v>1225</v>
      </c>
      <c r="L52" s="14">
        <v>163808.70000000001</v>
      </c>
      <c r="M52" s="9" t="s">
        <v>1612</v>
      </c>
      <c r="N52" s="27"/>
    </row>
    <row r="53" spans="1:14">
      <c r="A53" s="5" t="s">
        <v>1677</v>
      </c>
      <c r="B53" s="5" t="s">
        <v>1672</v>
      </c>
      <c r="C53" s="7" t="s">
        <v>294</v>
      </c>
      <c r="D53" s="8" t="s">
        <v>3100</v>
      </c>
      <c r="E53" s="12">
        <v>44652</v>
      </c>
      <c r="F53" s="12">
        <v>44835</v>
      </c>
      <c r="G53" s="13">
        <v>115000</v>
      </c>
      <c r="H53" s="14">
        <v>0</v>
      </c>
      <c r="I53" s="14">
        <v>3496</v>
      </c>
      <c r="J53" s="14">
        <v>3300.5</v>
      </c>
      <c r="K53" s="14">
        <v>25</v>
      </c>
      <c r="L53" s="14">
        <v>108178.5</v>
      </c>
      <c r="M53" s="9" t="s">
        <v>1612</v>
      </c>
      <c r="N53" s="27"/>
    </row>
    <row r="54" spans="1:14">
      <c r="A54" s="5" t="s">
        <v>1763</v>
      </c>
      <c r="B54" s="5" t="s">
        <v>1764</v>
      </c>
      <c r="C54" s="7" t="s">
        <v>294</v>
      </c>
      <c r="D54" s="8" t="s">
        <v>3100</v>
      </c>
      <c r="E54" s="12">
        <v>44713</v>
      </c>
      <c r="F54" s="12">
        <v>44896</v>
      </c>
      <c r="G54" s="13">
        <v>70000</v>
      </c>
      <c r="H54" s="14">
        <v>0</v>
      </c>
      <c r="I54" s="14">
        <v>2128</v>
      </c>
      <c r="J54" s="14">
        <v>2009</v>
      </c>
      <c r="K54" s="14">
        <v>25</v>
      </c>
      <c r="L54" s="14">
        <v>65838</v>
      </c>
      <c r="M54" s="9" t="s">
        <v>1611</v>
      </c>
      <c r="N54" s="27"/>
    </row>
    <row r="55" spans="1:14">
      <c r="A55" s="5" t="s">
        <v>3132</v>
      </c>
      <c r="B55" s="5" t="s">
        <v>102</v>
      </c>
      <c r="C55" s="7" t="s">
        <v>294</v>
      </c>
      <c r="D55" s="8" t="s">
        <v>3100</v>
      </c>
      <c r="E55" s="12">
        <v>44682</v>
      </c>
      <c r="F55" s="12">
        <v>44866</v>
      </c>
      <c r="G55" s="13">
        <v>70000</v>
      </c>
      <c r="H55" s="14">
        <v>0</v>
      </c>
      <c r="I55" s="14">
        <v>2128</v>
      </c>
      <c r="J55" s="14">
        <v>2009</v>
      </c>
      <c r="K55" s="14">
        <v>2725.239999999998</v>
      </c>
      <c r="L55" s="14">
        <v>63137.760000000002</v>
      </c>
      <c r="M55" s="9" t="s">
        <v>1612</v>
      </c>
      <c r="N55" s="27"/>
    </row>
    <row r="56" spans="1:14">
      <c r="A56" s="5" t="s">
        <v>1897</v>
      </c>
      <c r="B56" s="5" t="s">
        <v>102</v>
      </c>
      <c r="C56" s="7" t="s">
        <v>294</v>
      </c>
      <c r="D56" s="8" t="s">
        <v>3100</v>
      </c>
      <c r="E56" s="12">
        <v>44682</v>
      </c>
      <c r="F56" s="12">
        <v>44866</v>
      </c>
      <c r="G56" s="13">
        <v>60000</v>
      </c>
      <c r="H56" s="14">
        <v>0</v>
      </c>
      <c r="I56" s="14">
        <v>1824</v>
      </c>
      <c r="J56" s="14">
        <v>1722</v>
      </c>
      <c r="K56" s="14">
        <v>25</v>
      </c>
      <c r="L56" s="14">
        <v>56429</v>
      </c>
      <c r="M56" s="9" t="s">
        <v>1611</v>
      </c>
      <c r="N56" s="27"/>
    </row>
    <row r="57" spans="1:14">
      <c r="A57" s="5" t="s">
        <v>1308</v>
      </c>
      <c r="B57" s="5" t="s">
        <v>102</v>
      </c>
      <c r="C57" s="7" t="s">
        <v>294</v>
      </c>
      <c r="D57" s="8" t="s">
        <v>3100</v>
      </c>
      <c r="E57" s="12">
        <v>44682</v>
      </c>
      <c r="F57" s="12">
        <v>44866</v>
      </c>
      <c r="G57" s="13">
        <v>55000</v>
      </c>
      <c r="H57" s="14">
        <v>0</v>
      </c>
      <c r="I57" s="14">
        <v>1672</v>
      </c>
      <c r="J57" s="14">
        <v>1578.5</v>
      </c>
      <c r="K57" s="14">
        <v>25</v>
      </c>
      <c r="L57" s="14">
        <v>51724.5</v>
      </c>
      <c r="M57" s="9" t="s">
        <v>1612</v>
      </c>
      <c r="N57" s="27"/>
    </row>
    <row r="58" spans="1:14">
      <c r="A58" s="5" t="s">
        <v>1888</v>
      </c>
      <c r="B58" s="5" t="s">
        <v>1887</v>
      </c>
      <c r="C58" s="6" t="s">
        <v>294</v>
      </c>
      <c r="D58" s="8" t="s">
        <v>3100</v>
      </c>
      <c r="E58" s="12">
        <v>44682</v>
      </c>
      <c r="F58" s="12">
        <v>44866</v>
      </c>
      <c r="G58" s="13">
        <v>55000</v>
      </c>
      <c r="H58" s="14">
        <v>0</v>
      </c>
      <c r="I58" s="14">
        <v>1672</v>
      </c>
      <c r="J58" s="14">
        <v>1578.5</v>
      </c>
      <c r="K58" s="14">
        <v>25</v>
      </c>
      <c r="L58" s="14">
        <v>51724.5</v>
      </c>
      <c r="M58" s="10" t="s">
        <v>1611</v>
      </c>
      <c r="N58" s="27"/>
    </row>
    <row r="59" spans="1:14">
      <c r="A59" s="5" t="s">
        <v>1767</v>
      </c>
      <c r="B59" s="5" t="s">
        <v>296</v>
      </c>
      <c r="C59" s="7" t="s">
        <v>294</v>
      </c>
      <c r="D59" s="8" t="s">
        <v>3100</v>
      </c>
      <c r="E59" s="12">
        <v>44713</v>
      </c>
      <c r="F59" s="12">
        <v>44896</v>
      </c>
      <c r="G59" s="13">
        <v>50000</v>
      </c>
      <c r="H59" s="14">
        <v>0</v>
      </c>
      <c r="I59" s="14">
        <v>1520</v>
      </c>
      <c r="J59" s="14">
        <v>1435</v>
      </c>
      <c r="K59" s="14">
        <v>25</v>
      </c>
      <c r="L59" s="14">
        <v>47020</v>
      </c>
      <c r="M59" s="9" t="s">
        <v>1612</v>
      </c>
      <c r="N59" s="27"/>
    </row>
    <row r="60" spans="1:14">
      <c r="A60" s="5" t="s">
        <v>2031</v>
      </c>
      <c r="B60" s="5" t="s">
        <v>1764</v>
      </c>
      <c r="C60" s="7" t="s">
        <v>294</v>
      </c>
      <c r="D60" s="8" t="s">
        <v>3100</v>
      </c>
      <c r="E60" s="12">
        <v>44652</v>
      </c>
      <c r="F60" s="12">
        <v>44835</v>
      </c>
      <c r="G60" s="13">
        <v>50000</v>
      </c>
      <c r="H60" s="14">
        <v>0</v>
      </c>
      <c r="I60" s="14">
        <v>1520</v>
      </c>
      <c r="J60" s="14">
        <v>1435</v>
      </c>
      <c r="K60" s="14">
        <v>25</v>
      </c>
      <c r="L60" s="14">
        <v>47020</v>
      </c>
      <c r="M60" s="9" t="s">
        <v>1612</v>
      </c>
      <c r="N60" s="27"/>
    </row>
    <row r="61" spans="1:14" ht="15" customHeight="1">
      <c r="A61" s="5" t="s">
        <v>1832</v>
      </c>
      <c r="B61" s="5" t="s">
        <v>296</v>
      </c>
      <c r="C61" s="7" t="s">
        <v>294</v>
      </c>
      <c r="D61" s="8" t="s">
        <v>3100</v>
      </c>
      <c r="E61" s="12">
        <v>44713</v>
      </c>
      <c r="F61" s="12">
        <v>44896</v>
      </c>
      <c r="G61" s="13">
        <v>50000</v>
      </c>
      <c r="H61" s="14">
        <v>0</v>
      </c>
      <c r="I61" s="14">
        <v>1520</v>
      </c>
      <c r="J61" s="14">
        <v>1435</v>
      </c>
      <c r="K61" s="14">
        <v>25</v>
      </c>
      <c r="L61" s="14">
        <v>47020</v>
      </c>
      <c r="M61" s="9" t="s">
        <v>1611</v>
      </c>
      <c r="N61" s="27"/>
    </row>
    <row r="62" spans="1:14" ht="15" customHeight="1">
      <c r="A62" s="5" t="s">
        <v>1886</v>
      </c>
      <c r="B62" s="5" t="s">
        <v>1887</v>
      </c>
      <c r="C62" s="8" t="s">
        <v>294</v>
      </c>
      <c r="D62" s="8" t="s">
        <v>3100</v>
      </c>
      <c r="E62" s="12">
        <v>44682</v>
      </c>
      <c r="F62" s="12">
        <v>44866</v>
      </c>
      <c r="G62" s="13">
        <v>50000</v>
      </c>
      <c r="H62" s="14">
        <v>0</v>
      </c>
      <c r="I62" s="14">
        <v>1520</v>
      </c>
      <c r="J62" s="14">
        <v>1435</v>
      </c>
      <c r="K62" s="14">
        <v>25</v>
      </c>
      <c r="L62" s="14">
        <v>47020</v>
      </c>
      <c r="M62" s="11" t="s">
        <v>1612</v>
      </c>
      <c r="N62" s="27"/>
    </row>
    <row r="63" spans="1:14" ht="15" customHeight="1">
      <c r="A63" s="5" t="s">
        <v>1893</v>
      </c>
      <c r="B63" s="5" t="s">
        <v>296</v>
      </c>
      <c r="C63" s="8" t="s">
        <v>294</v>
      </c>
      <c r="D63" s="8" t="s">
        <v>3100</v>
      </c>
      <c r="E63" s="12">
        <v>44682</v>
      </c>
      <c r="F63" s="12">
        <v>44866</v>
      </c>
      <c r="G63" s="13">
        <v>35000</v>
      </c>
      <c r="H63" s="14">
        <v>0</v>
      </c>
      <c r="I63" s="14">
        <v>1064</v>
      </c>
      <c r="J63" s="14">
        <v>1004.5</v>
      </c>
      <c r="K63" s="14">
        <v>25</v>
      </c>
      <c r="L63" s="14">
        <v>32906.5</v>
      </c>
      <c r="M63" s="11" t="s">
        <v>1612</v>
      </c>
      <c r="N63" s="27"/>
    </row>
    <row r="64" spans="1:14" ht="15" customHeight="1">
      <c r="A64" s="5" t="s">
        <v>3131</v>
      </c>
      <c r="B64" s="5" t="s">
        <v>60</v>
      </c>
      <c r="C64" s="8" t="s">
        <v>322</v>
      </c>
      <c r="D64" s="8" t="s">
        <v>3100</v>
      </c>
      <c r="E64" s="12">
        <v>44718</v>
      </c>
      <c r="F64" s="12">
        <v>44901</v>
      </c>
      <c r="G64" s="13">
        <v>165000</v>
      </c>
      <c r="H64" s="14">
        <v>0</v>
      </c>
      <c r="I64" s="14">
        <v>4943.8</v>
      </c>
      <c r="J64" s="14">
        <v>4735.5</v>
      </c>
      <c r="K64" s="14">
        <v>25</v>
      </c>
      <c r="L64" s="14">
        <v>155295.70000000001</v>
      </c>
      <c r="M64" s="11" t="s">
        <v>1612</v>
      </c>
      <c r="N64" s="27"/>
    </row>
    <row r="65" spans="1:14" ht="15" customHeight="1">
      <c r="A65" s="5" t="s">
        <v>1038</v>
      </c>
      <c r="B65" s="5" t="s">
        <v>102</v>
      </c>
      <c r="C65" s="8" t="s">
        <v>235</v>
      </c>
      <c r="D65" s="8" t="s">
        <v>3100</v>
      </c>
      <c r="E65" s="12">
        <v>44652</v>
      </c>
      <c r="F65" s="12">
        <v>44835</v>
      </c>
      <c r="G65" s="13">
        <v>70000</v>
      </c>
      <c r="H65" s="14">
        <v>0</v>
      </c>
      <c r="I65" s="14">
        <v>2128</v>
      </c>
      <c r="J65" s="14">
        <v>2009</v>
      </c>
      <c r="K65" s="14">
        <v>2725.239999999998</v>
      </c>
      <c r="L65" s="14">
        <v>63137.760000000002</v>
      </c>
      <c r="M65" s="11" t="s">
        <v>1612</v>
      </c>
      <c r="N65" s="27"/>
    </row>
    <row r="66" spans="1:14">
      <c r="A66" s="5" t="s">
        <v>1309</v>
      </c>
      <c r="B66" s="5" t="s">
        <v>265</v>
      </c>
      <c r="C66" s="7" t="s">
        <v>235</v>
      </c>
      <c r="D66" s="8" t="s">
        <v>3100</v>
      </c>
      <c r="E66" s="12">
        <v>44682</v>
      </c>
      <c r="F66" s="12">
        <v>44866</v>
      </c>
      <c r="G66" s="13">
        <v>65000</v>
      </c>
      <c r="H66" s="14">
        <v>0</v>
      </c>
      <c r="I66" s="14">
        <v>1976</v>
      </c>
      <c r="J66" s="14">
        <v>1865.5</v>
      </c>
      <c r="K66" s="14">
        <v>25</v>
      </c>
      <c r="L66" s="14">
        <v>61133.5</v>
      </c>
      <c r="M66" s="9" t="s">
        <v>1611</v>
      </c>
      <c r="N66" s="27"/>
    </row>
    <row r="67" spans="1:14">
      <c r="A67" s="5" t="s">
        <v>1783</v>
      </c>
      <c r="B67" s="5" t="s">
        <v>3338</v>
      </c>
      <c r="C67" s="7" t="s">
        <v>235</v>
      </c>
      <c r="D67" s="8" t="s">
        <v>3100</v>
      </c>
      <c r="E67" s="12">
        <v>44713</v>
      </c>
      <c r="F67" s="12">
        <v>44896</v>
      </c>
      <c r="G67" s="13">
        <v>60000</v>
      </c>
      <c r="H67" s="14">
        <v>0</v>
      </c>
      <c r="I67" s="14">
        <v>1824</v>
      </c>
      <c r="J67" s="14">
        <v>1722</v>
      </c>
      <c r="K67" s="14">
        <v>25</v>
      </c>
      <c r="L67" s="14">
        <v>56429</v>
      </c>
      <c r="M67" s="9" t="s">
        <v>1612</v>
      </c>
      <c r="N67" s="27"/>
    </row>
    <row r="68" spans="1:14">
      <c r="A68" s="5" t="s">
        <v>1597</v>
      </c>
      <c r="B68" s="5" t="s">
        <v>3338</v>
      </c>
      <c r="C68" s="7" t="s">
        <v>235</v>
      </c>
      <c r="D68" s="8" t="s">
        <v>3100</v>
      </c>
      <c r="E68" s="12">
        <v>44774</v>
      </c>
      <c r="F68" s="12">
        <v>44958</v>
      </c>
      <c r="G68" s="13">
        <v>60000</v>
      </c>
      <c r="H68" s="14">
        <v>0</v>
      </c>
      <c r="I68" s="14">
        <v>1824</v>
      </c>
      <c r="J68" s="14">
        <v>1722</v>
      </c>
      <c r="K68" s="14">
        <v>25</v>
      </c>
      <c r="L68" s="14">
        <v>56429</v>
      </c>
      <c r="M68" s="9" t="s">
        <v>1611</v>
      </c>
      <c r="N68" s="27"/>
    </row>
    <row r="69" spans="1:14" ht="25.5">
      <c r="A69" s="5" t="s">
        <v>215</v>
      </c>
      <c r="B69" s="5" t="s">
        <v>10</v>
      </c>
      <c r="C69" s="7" t="s">
        <v>1993</v>
      </c>
      <c r="D69" s="8" t="s">
        <v>3100</v>
      </c>
      <c r="E69" s="12">
        <v>44774</v>
      </c>
      <c r="F69" s="12">
        <v>44958</v>
      </c>
      <c r="G69" s="13">
        <v>25000</v>
      </c>
      <c r="H69" s="14">
        <v>0</v>
      </c>
      <c r="I69" s="14">
        <v>760</v>
      </c>
      <c r="J69" s="14">
        <v>717.5</v>
      </c>
      <c r="K69" s="14">
        <v>25</v>
      </c>
      <c r="L69" s="14">
        <v>23497.5</v>
      </c>
      <c r="M69" s="9" t="s">
        <v>1612</v>
      </c>
      <c r="N69" s="27"/>
    </row>
    <row r="70" spans="1:14">
      <c r="A70" s="5" t="s">
        <v>3104</v>
      </c>
      <c r="B70" s="5" t="s">
        <v>102</v>
      </c>
      <c r="C70" s="7" t="s">
        <v>335</v>
      </c>
      <c r="D70" s="8" t="s">
        <v>3100</v>
      </c>
      <c r="E70" s="12">
        <v>44713</v>
      </c>
      <c r="F70" s="12">
        <v>44896</v>
      </c>
      <c r="G70" s="13">
        <v>90000</v>
      </c>
      <c r="H70" s="14">
        <v>0</v>
      </c>
      <c r="I70" s="14">
        <v>2736</v>
      </c>
      <c r="J70" s="14">
        <v>2583</v>
      </c>
      <c r="K70" s="14">
        <v>25</v>
      </c>
      <c r="L70" s="14">
        <v>84656</v>
      </c>
      <c r="M70" s="9" t="s">
        <v>1612</v>
      </c>
      <c r="N70" s="27"/>
    </row>
    <row r="71" spans="1:14">
      <c r="A71" s="5" t="s">
        <v>1671</v>
      </c>
      <c r="B71" s="5" t="s">
        <v>60</v>
      </c>
      <c r="C71" s="7" t="s">
        <v>325</v>
      </c>
      <c r="D71" s="8" t="s">
        <v>3100</v>
      </c>
      <c r="E71" s="12">
        <v>44652</v>
      </c>
      <c r="F71" s="12">
        <v>44835</v>
      </c>
      <c r="G71" s="13">
        <v>180000</v>
      </c>
      <c r="H71" s="14">
        <v>0</v>
      </c>
      <c r="I71" s="14">
        <v>4943.8</v>
      </c>
      <c r="J71" s="14">
        <v>5166</v>
      </c>
      <c r="K71" s="14">
        <v>5025</v>
      </c>
      <c r="L71" s="14">
        <v>164865.20000000001</v>
      </c>
      <c r="M71" s="9" t="s">
        <v>1612</v>
      </c>
      <c r="N71" s="27"/>
    </row>
    <row r="72" spans="1:14">
      <c r="A72" s="5" t="s">
        <v>1911</v>
      </c>
      <c r="B72" s="5" t="s">
        <v>102</v>
      </c>
      <c r="C72" s="7" t="s">
        <v>325</v>
      </c>
      <c r="D72" s="8" t="s">
        <v>3100</v>
      </c>
      <c r="E72" s="12">
        <v>44652</v>
      </c>
      <c r="F72" s="12">
        <v>44835</v>
      </c>
      <c r="G72" s="13">
        <v>70000</v>
      </c>
      <c r="H72" s="14">
        <v>0</v>
      </c>
      <c r="I72" s="14">
        <v>2128</v>
      </c>
      <c r="J72" s="14">
        <v>2009</v>
      </c>
      <c r="K72" s="14">
        <v>25</v>
      </c>
      <c r="L72" s="14">
        <v>65838</v>
      </c>
      <c r="M72" s="9" t="s">
        <v>1612</v>
      </c>
      <c r="N72" s="27"/>
    </row>
    <row r="73" spans="1:14">
      <c r="A73" s="5" t="s">
        <v>1936</v>
      </c>
      <c r="B73" s="5" t="s">
        <v>102</v>
      </c>
      <c r="C73" s="7" t="s">
        <v>325</v>
      </c>
      <c r="D73" s="8" t="s">
        <v>3100</v>
      </c>
      <c r="E73" s="12">
        <v>44743</v>
      </c>
      <c r="F73" s="12">
        <v>44927</v>
      </c>
      <c r="G73" s="13">
        <v>70000</v>
      </c>
      <c r="H73" s="14">
        <v>0</v>
      </c>
      <c r="I73" s="14">
        <v>2128</v>
      </c>
      <c r="J73" s="14">
        <v>2009</v>
      </c>
      <c r="K73" s="14">
        <v>25</v>
      </c>
      <c r="L73" s="14">
        <v>65838</v>
      </c>
      <c r="M73" s="9" t="s">
        <v>1612</v>
      </c>
      <c r="N73" s="27"/>
    </row>
    <row r="74" spans="1:14">
      <c r="A74" s="5" t="s">
        <v>1912</v>
      </c>
      <c r="B74" s="5" t="s">
        <v>1635</v>
      </c>
      <c r="C74" s="7" t="s">
        <v>325</v>
      </c>
      <c r="D74" s="8" t="s">
        <v>3100</v>
      </c>
      <c r="E74" s="12">
        <v>44682</v>
      </c>
      <c r="F74" s="12">
        <v>44866</v>
      </c>
      <c r="G74" s="13">
        <v>50000</v>
      </c>
      <c r="H74" s="14">
        <v>0</v>
      </c>
      <c r="I74" s="14">
        <v>1520</v>
      </c>
      <c r="J74" s="14">
        <v>1435</v>
      </c>
      <c r="K74" s="14">
        <v>11571</v>
      </c>
      <c r="L74" s="14">
        <v>35474</v>
      </c>
      <c r="M74" s="9" t="s">
        <v>1612</v>
      </c>
      <c r="N74" s="27"/>
    </row>
    <row r="75" spans="1:14">
      <c r="A75" s="5" t="s">
        <v>2823</v>
      </c>
      <c r="B75" s="5" t="s">
        <v>1635</v>
      </c>
      <c r="C75" s="7" t="s">
        <v>325</v>
      </c>
      <c r="D75" s="8" t="s">
        <v>3100</v>
      </c>
      <c r="E75" s="12">
        <v>44713</v>
      </c>
      <c r="F75" s="12">
        <v>44896</v>
      </c>
      <c r="G75" s="13">
        <v>45000</v>
      </c>
      <c r="H75" s="14">
        <v>0</v>
      </c>
      <c r="I75" s="14">
        <v>1368</v>
      </c>
      <c r="J75" s="14">
        <v>1291.5</v>
      </c>
      <c r="K75" s="14">
        <v>25</v>
      </c>
      <c r="L75" s="14">
        <v>42315.5</v>
      </c>
      <c r="M75" s="9" t="s">
        <v>1612</v>
      </c>
      <c r="N75" s="27"/>
    </row>
    <row r="76" spans="1:14">
      <c r="A76" s="5" t="s">
        <v>2910</v>
      </c>
      <c r="B76" s="5" t="s">
        <v>1635</v>
      </c>
      <c r="C76" s="7" t="s">
        <v>325</v>
      </c>
      <c r="D76" s="8" t="s">
        <v>3100</v>
      </c>
      <c r="E76" s="12">
        <v>44713</v>
      </c>
      <c r="F76" s="12">
        <v>44896</v>
      </c>
      <c r="G76" s="13">
        <v>45000</v>
      </c>
      <c r="H76" s="14">
        <v>0</v>
      </c>
      <c r="I76" s="14">
        <v>1368</v>
      </c>
      <c r="J76" s="14">
        <v>1291.5</v>
      </c>
      <c r="K76" s="14">
        <v>2725.239999999998</v>
      </c>
      <c r="L76" s="14">
        <v>39615.26</v>
      </c>
      <c r="M76" s="9" t="s">
        <v>1612</v>
      </c>
      <c r="N76" s="27"/>
    </row>
    <row r="77" spans="1:14">
      <c r="A77" s="5" t="s">
        <v>3181</v>
      </c>
      <c r="B77" s="5" t="s">
        <v>3183</v>
      </c>
      <c r="C77" s="7" t="s">
        <v>325</v>
      </c>
      <c r="D77" s="8" t="s">
        <v>3100</v>
      </c>
      <c r="E77" s="12">
        <v>44774</v>
      </c>
      <c r="F77" s="12">
        <v>44958</v>
      </c>
      <c r="G77" s="13">
        <v>36000</v>
      </c>
      <c r="H77" s="14">
        <v>0</v>
      </c>
      <c r="I77" s="14">
        <v>1094.4000000000001</v>
      </c>
      <c r="J77" s="14">
        <v>1033.2</v>
      </c>
      <c r="K77" s="14">
        <v>25</v>
      </c>
      <c r="L77" s="14">
        <v>33847.4</v>
      </c>
      <c r="M77" s="9" t="s">
        <v>1611</v>
      </c>
      <c r="N77" s="27"/>
    </row>
    <row r="78" spans="1:14" ht="25.5">
      <c r="A78" s="5" t="s">
        <v>1681</v>
      </c>
      <c r="B78" s="5" t="s">
        <v>132</v>
      </c>
      <c r="C78" s="7" t="s">
        <v>1978</v>
      </c>
      <c r="D78" s="8" t="s">
        <v>3100</v>
      </c>
      <c r="E78" s="12">
        <v>44652</v>
      </c>
      <c r="F78" s="12">
        <v>44835</v>
      </c>
      <c r="G78" s="13">
        <v>95000</v>
      </c>
      <c r="H78" s="14">
        <v>0</v>
      </c>
      <c r="I78" s="14">
        <v>2888</v>
      </c>
      <c r="J78" s="14">
        <v>2726.5</v>
      </c>
      <c r="K78" s="14">
        <v>1775.1199999999953</v>
      </c>
      <c r="L78" s="14">
        <v>87610.38</v>
      </c>
      <c r="M78" s="9" t="s">
        <v>1612</v>
      </c>
      <c r="N78" s="27"/>
    </row>
    <row r="79" spans="1:14" ht="25.5">
      <c r="A79" s="5" t="s">
        <v>1644</v>
      </c>
      <c r="B79" s="5" t="s">
        <v>3340</v>
      </c>
      <c r="C79" s="7" t="s">
        <v>212</v>
      </c>
      <c r="D79" s="8" t="s">
        <v>3100</v>
      </c>
      <c r="E79" s="12">
        <v>44805</v>
      </c>
      <c r="F79" s="12">
        <v>44986</v>
      </c>
      <c r="G79" s="13">
        <v>65000</v>
      </c>
      <c r="H79" s="14">
        <v>0</v>
      </c>
      <c r="I79" s="14">
        <v>1976</v>
      </c>
      <c r="J79" s="14">
        <v>1865.5</v>
      </c>
      <c r="K79" s="14">
        <v>325</v>
      </c>
      <c r="L79" s="14">
        <v>60833.5</v>
      </c>
      <c r="M79" s="9" t="s">
        <v>1612</v>
      </c>
      <c r="N79" s="27"/>
    </row>
    <row r="80" spans="1:14" ht="25.5">
      <c r="A80" s="5" t="s">
        <v>1648</v>
      </c>
      <c r="B80" s="5" t="s">
        <v>102</v>
      </c>
      <c r="C80" s="7" t="s">
        <v>1983</v>
      </c>
      <c r="D80" s="8" t="s">
        <v>3100</v>
      </c>
      <c r="E80" s="12">
        <v>44805</v>
      </c>
      <c r="F80" s="12">
        <v>44986</v>
      </c>
      <c r="G80" s="13">
        <v>70000</v>
      </c>
      <c r="H80" s="14">
        <v>0</v>
      </c>
      <c r="I80" s="14">
        <v>2128</v>
      </c>
      <c r="J80" s="14">
        <v>2009</v>
      </c>
      <c r="K80" s="14">
        <v>25</v>
      </c>
      <c r="L80" s="14">
        <v>65838</v>
      </c>
      <c r="M80" s="9" t="s">
        <v>1611</v>
      </c>
      <c r="N80" s="27"/>
    </row>
    <row r="81" spans="1:14" ht="25.5">
      <c r="A81" s="5" t="s">
        <v>1900</v>
      </c>
      <c r="B81" s="5" t="s">
        <v>199</v>
      </c>
      <c r="C81" s="7" t="s">
        <v>1983</v>
      </c>
      <c r="D81" s="8" t="s">
        <v>3100</v>
      </c>
      <c r="E81" s="12">
        <v>44713</v>
      </c>
      <c r="F81" s="12">
        <v>44896</v>
      </c>
      <c r="G81" s="13">
        <v>35000</v>
      </c>
      <c r="H81" s="14">
        <v>0</v>
      </c>
      <c r="I81" s="14">
        <v>1064</v>
      </c>
      <c r="J81" s="14">
        <v>1004.5</v>
      </c>
      <c r="K81" s="14">
        <v>11453.279999999999</v>
      </c>
      <c r="L81" s="14">
        <v>21478.22</v>
      </c>
      <c r="M81" s="9" t="s">
        <v>1612</v>
      </c>
      <c r="N81" s="27"/>
    </row>
    <row r="82" spans="1:14" ht="25.5">
      <c r="A82" s="5" t="s">
        <v>1190</v>
      </c>
      <c r="B82" s="5" t="s">
        <v>60</v>
      </c>
      <c r="C82" s="7" t="s">
        <v>1986</v>
      </c>
      <c r="D82" s="8" t="s">
        <v>3100</v>
      </c>
      <c r="E82" s="12">
        <v>44682</v>
      </c>
      <c r="F82" s="12">
        <v>44866</v>
      </c>
      <c r="G82" s="13">
        <v>115000</v>
      </c>
      <c r="H82" s="14">
        <v>0</v>
      </c>
      <c r="I82" s="14">
        <v>3496</v>
      </c>
      <c r="J82" s="14">
        <v>3300.5</v>
      </c>
      <c r="K82" s="14">
        <v>25</v>
      </c>
      <c r="L82" s="14">
        <v>108178.5</v>
      </c>
      <c r="M82" s="9" t="s">
        <v>1612</v>
      </c>
      <c r="N82" s="27"/>
    </row>
    <row r="83" spans="1:14" ht="25.5">
      <c r="A83" s="5" t="s">
        <v>1659</v>
      </c>
      <c r="B83" s="5" t="s">
        <v>1210</v>
      </c>
      <c r="C83" s="6" t="s">
        <v>1986</v>
      </c>
      <c r="D83" s="8" t="s">
        <v>3100</v>
      </c>
      <c r="E83" s="12">
        <v>44805</v>
      </c>
      <c r="F83" s="12">
        <v>44986</v>
      </c>
      <c r="G83" s="13">
        <v>55000</v>
      </c>
      <c r="H83" s="14">
        <v>0</v>
      </c>
      <c r="I83" s="14">
        <v>1672</v>
      </c>
      <c r="J83" s="14">
        <v>1578.5</v>
      </c>
      <c r="K83" s="14">
        <v>25</v>
      </c>
      <c r="L83" s="14">
        <v>51724.5</v>
      </c>
      <c r="M83" s="10" t="s">
        <v>1612</v>
      </c>
      <c r="N83" s="27"/>
    </row>
    <row r="84" spans="1:14" ht="25.5">
      <c r="A84" s="5" t="s">
        <v>1188</v>
      </c>
      <c r="B84" s="5" t="s">
        <v>60</v>
      </c>
      <c r="C84" s="7" t="s">
        <v>1982</v>
      </c>
      <c r="D84" s="8" t="s">
        <v>3100</v>
      </c>
      <c r="E84" s="12">
        <v>44682</v>
      </c>
      <c r="F84" s="12">
        <v>44866</v>
      </c>
      <c r="G84" s="13">
        <v>100000</v>
      </c>
      <c r="H84" s="14">
        <v>0</v>
      </c>
      <c r="I84" s="14">
        <v>3040</v>
      </c>
      <c r="J84" s="14">
        <v>2870</v>
      </c>
      <c r="K84" s="14">
        <v>25</v>
      </c>
      <c r="L84" s="14">
        <v>94065</v>
      </c>
      <c r="M84" s="9" t="s">
        <v>1611</v>
      </c>
      <c r="N84" s="27"/>
    </row>
    <row r="85" spans="1:14" ht="25.5">
      <c r="A85" s="5" t="s">
        <v>1642</v>
      </c>
      <c r="B85" s="5" t="s">
        <v>104</v>
      </c>
      <c r="C85" s="7" t="s">
        <v>1982</v>
      </c>
      <c r="D85" s="8" t="s">
        <v>3100</v>
      </c>
      <c r="E85" s="12">
        <v>44805</v>
      </c>
      <c r="F85" s="12">
        <v>44986</v>
      </c>
      <c r="G85" s="13">
        <v>13200</v>
      </c>
      <c r="H85" s="14">
        <v>0</v>
      </c>
      <c r="I85" s="14">
        <v>401.28</v>
      </c>
      <c r="J85" s="14">
        <v>378.84</v>
      </c>
      <c r="K85" s="14">
        <v>25.000000000001819</v>
      </c>
      <c r="L85" s="14">
        <v>12394.88</v>
      </c>
      <c r="M85" s="9" t="s">
        <v>1611</v>
      </c>
      <c r="N85" s="27"/>
    </row>
    <row r="86" spans="1:14" ht="15" customHeight="1">
      <c r="A86" s="5" t="s">
        <v>1661</v>
      </c>
      <c r="B86" s="5" t="s">
        <v>112</v>
      </c>
      <c r="C86" s="7" t="s">
        <v>1982</v>
      </c>
      <c r="D86" s="8" t="s">
        <v>3100</v>
      </c>
      <c r="E86" s="12">
        <v>44805</v>
      </c>
      <c r="F86" s="12">
        <v>44986</v>
      </c>
      <c r="G86" s="13">
        <v>10000</v>
      </c>
      <c r="H86" s="14">
        <v>0</v>
      </c>
      <c r="I86" s="14">
        <v>304</v>
      </c>
      <c r="J86" s="14">
        <v>287</v>
      </c>
      <c r="K86" s="14">
        <v>25</v>
      </c>
      <c r="L86" s="14">
        <v>9384</v>
      </c>
      <c r="M86" s="9" t="s">
        <v>1611</v>
      </c>
      <c r="N86" s="27"/>
    </row>
    <row r="87" spans="1:14" ht="15" customHeight="1">
      <c r="A87" s="5" t="s">
        <v>1066</v>
      </c>
      <c r="B87" s="5" t="s">
        <v>1067</v>
      </c>
      <c r="C87" s="7" t="s">
        <v>838</v>
      </c>
      <c r="D87" s="8" t="s">
        <v>3100</v>
      </c>
      <c r="E87" s="12">
        <v>44682</v>
      </c>
      <c r="F87" s="12">
        <v>44866</v>
      </c>
      <c r="G87" s="13">
        <v>75000</v>
      </c>
      <c r="H87" s="14">
        <v>0</v>
      </c>
      <c r="I87" s="14">
        <v>2280</v>
      </c>
      <c r="J87" s="14">
        <v>2152.5</v>
      </c>
      <c r="K87" s="14">
        <v>25</v>
      </c>
      <c r="L87" s="14">
        <v>70542.5</v>
      </c>
      <c r="M87" s="9" t="s">
        <v>1611</v>
      </c>
      <c r="N87" s="27"/>
    </row>
    <row r="88" spans="1:14" ht="15" customHeight="1">
      <c r="A88" s="5" t="s">
        <v>1658</v>
      </c>
      <c r="B88" s="5" t="s">
        <v>3298</v>
      </c>
      <c r="C88" s="7" t="s">
        <v>736</v>
      </c>
      <c r="D88" s="8" t="s">
        <v>3100</v>
      </c>
      <c r="E88" s="12">
        <v>44805</v>
      </c>
      <c r="F88" s="12">
        <v>44986</v>
      </c>
      <c r="G88" s="13">
        <v>70000</v>
      </c>
      <c r="H88" s="14">
        <v>0</v>
      </c>
      <c r="I88" s="14">
        <v>2128</v>
      </c>
      <c r="J88" s="14">
        <v>2009</v>
      </c>
      <c r="K88" s="14">
        <v>25</v>
      </c>
      <c r="L88" s="14">
        <v>65838</v>
      </c>
      <c r="M88" s="9" t="s">
        <v>1612</v>
      </c>
      <c r="N88" s="27"/>
    </row>
    <row r="89" spans="1:14">
      <c r="A89" s="5" t="s">
        <v>1643</v>
      </c>
      <c r="B89" s="5" t="s">
        <v>1635</v>
      </c>
      <c r="C89" s="7" t="s">
        <v>736</v>
      </c>
      <c r="D89" s="8" t="s">
        <v>3100</v>
      </c>
      <c r="E89" s="12">
        <v>44805</v>
      </c>
      <c r="F89" s="12">
        <v>44986</v>
      </c>
      <c r="G89" s="13">
        <v>60000</v>
      </c>
      <c r="H89" s="14">
        <v>0</v>
      </c>
      <c r="I89" s="14">
        <v>1824</v>
      </c>
      <c r="J89" s="14">
        <v>1722</v>
      </c>
      <c r="K89" s="14">
        <v>1375.1200000000026</v>
      </c>
      <c r="L89" s="14">
        <v>55078.879999999997</v>
      </c>
      <c r="M89" s="9" t="s">
        <v>1612</v>
      </c>
      <c r="N89" s="27"/>
    </row>
    <row r="90" spans="1:14">
      <c r="A90" s="5" t="s">
        <v>3179</v>
      </c>
      <c r="B90" s="5" t="s">
        <v>102</v>
      </c>
      <c r="C90" s="7" t="s">
        <v>736</v>
      </c>
      <c r="D90" s="8" t="s">
        <v>3100</v>
      </c>
      <c r="E90" s="12">
        <v>44774</v>
      </c>
      <c r="F90" s="12">
        <v>44958</v>
      </c>
      <c r="G90" s="13">
        <v>55000</v>
      </c>
      <c r="H90" s="14">
        <v>2559.6799999999998</v>
      </c>
      <c r="I90" s="14">
        <v>1672</v>
      </c>
      <c r="J90" s="14">
        <v>1578.5</v>
      </c>
      <c r="K90" s="14">
        <v>25</v>
      </c>
      <c r="L90" s="14">
        <v>49164.82</v>
      </c>
      <c r="M90" s="9" t="s">
        <v>1612</v>
      </c>
      <c r="N90" s="27"/>
    </row>
    <row r="91" spans="1:14">
      <c r="A91" s="5" t="s">
        <v>1933</v>
      </c>
      <c r="B91" s="5" t="s">
        <v>102</v>
      </c>
      <c r="C91" s="8" t="s">
        <v>736</v>
      </c>
      <c r="D91" s="8" t="s">
        <v>3100</v>
      </c>
      <c r="E91" s="12">
        <v>44743</v>
      </c>
      <c r="F91" s="12">
        <v>44927</v>
      </c>
      <c r="G91" s="13">
        <v>50000</v>
      </c>
      <c r="H91" s="14">
        <v>0</v>
      </c>
      <c r="I91" s="14">
        <v>1520</v>
      </c>
      <c r="J91" s="14">
        <v>1435</v>
      </c>
      <c r="K91" s="14">
        <v>25</v>
      </c>
      <c r="L91" s="14">
        <v>47020</v>
      </c>
      <c r="M91" s="11" t="s">
        <v>1611</v>
      </c>
      <c r="N91" s="27"/>
    </row>
    <row r="92" spans="1:14">
      <c r="A92" s="5" t="s">
        <v>3174</v>
      </c>
      <c r="B92" s="5" t="s">
        <v>199</v>
      </c>
      <c r="C92" s="8" t="s">
        <v>736</v>
      </c>
      <c r="D92" s="8" t="s">
        <v>3100</v>
      </c>
      <c r="E92" s="12">
        <v>44774</v>
      </c>
      <c r="F92" s="12">
        <v>44958</v>
      </c>
      <c r="G92" s="13">
        <v>50000</v>
      </c>
      <c r="H92" s="14">
        <v>0</v>
      </c>
      <c r="I92" s="14">
        <v>1520</v>
      </c>
      <c r="J92" s="14">
        <v>1435</v>
      </c>
      <c r="K92" s="14">
        <v>25</v>
      </c>
      <c r="L92" s="14">
        <v>47020</v>
      </c>
      <c r="M92" s="11" t="s">
        <v>1612</v>
      </c>
      <c r="N92" s="27"/>
    </row>
    <row r="93" spans="1:14">
      <c r="A93" s="5" t="s">
        <v>1065</v>
      </c>
      <c r="B93" s="5" t="s">
        <v>3340</v>
      </c>
      <c r="C93" s="8" t="s">
        <v>736</v>
      </c>
      <c r="D93" s="8" t="s">
        <v>3100</v>
      </c>
      <c r="E93" s="12">
        <v>44774</v>
      </c>
      <c r="F93" s="12">
        <v>44958</v>
      </c>
      <c r="G93" s="13">
        <v>45000</v>
      </c>
      <c r="H93" s="14">
        <v>0</v>
      </c>
      <c r="I93" s="14">
        <v>1368</v>
      </c>
      <c r="J93" s="14">
        <v>1291.5</v>
      </c>
      <c r="K93" s="14">
        <v>1375.1200000000026</v>
      </c>
      <c r="L93" s="14">
        <v>40965.379999999997</v>
      </c>
      <c r="M93" s="11" t="s">
        <v>1612</v>
      </c>
      <c r="N93" s="27"/>
    </row>
    <row r="94" spans="1:14">
      <c r="A94" s="5" t="s">
        <v>1904</v>
      </c>
      <c r="B94" s="5" t="s">
        <v>568</v>
      </c>
      <c r="C94" s="8" t="s">
        <v>736</v>
      </c>
      <c r="D94" s="8" t="s">
        <v>3100</v>
      </c>
      <c r="E94" s="12">
        <v>44713</v>
      </c>
      <c r="F94" s="12">
        <v>44896</v>
      </c>
      <c r="G94" s="13">
        <v>36000</v>
      </c>
      <c r="H94" s="14">
        <v>0</v>
      </c>
      <c r="I94" s="14">
        <v>1094.4000000000001</v>
      </c>
      <c r="J94" s="14">
        <v>1033.2</v>
      </c>
      <c r="K94" s="14">
        <v>25</v>
      </c>
      <c r="L94" s="14">
        <v>33847.4</v>
      </c>
      <c r="M94" s="11" t="s">
        <v>1611</v>
      </c>
      <c r="N94" s="27"/>
    </row>
    <row r="95" spans="1:14">
      <c r="A95" s="5" t="s">
        <v>1932</v>
      </c>
      <c r="B95" s="5" t="s">
        <v>132</v>
      </c>
      <c r="C95" s="8" t="s">
        <v>18</v>
      </c>
      <c r="D95" s="8" t="s">
        <v>3100</v>
      </c>
      <c r="E95" s="12">
        <v>44682</v>
      </c>
      <c r="F95" s="12">
        <v>44866</v>
      </c>
      <c r="G95" s="13">
        <v>115000</v>
      </c>
      <c r="H95" s="14">
        <v>0</v>
      </c>
      <c r="I95" s="14">
        <v>3496</v>
      </c>
      <c r="J95" s="14">
        <v>3300.5</v>
      </c>
      <c r="K95" s="14">
        <v>25</v>
      </c>
      <c r="L95" s="14">
        <v>108178.5</v>
      </c>
      <c r="M95" s="11" t="s">
        <v>1611</v>
      </c>
      <c r="N95" s="27"/>
    </row>
    <row r="96" spans="1:14">
      <c r="A96" s="5" t="s">
        <v>1899</v>
      </c>
      <c r="B96" s="5" t="s">
        <v>1757</v>
      </c>
      <c r="C96" s="8" t="s">
        <v>18</v>
      </c>
      <c r="D96" s="8" t="s">
        <v>3100</v>
      </c>
      <c r="E96" s="12">
        <v>44713</v>
      </c>
      <c r="F96" s="12">
        <v>44896</v>
      </c>
      <c r="G96" s="13">
        <v>45000</v>
      </c>
      <c r="H96" s="14">
        <v>0</v>
      </c>
      <c r="I96" s="14">
        <v>1368</v>
      </c>
      <c r="J96" s="14">
        <v>1291.5</v>
      </c>
      <c r="K96" s="14">
        <v>25</v>
      </c>
      <c r="L96" s="14">
        <v>42315.5</v>
      </c>
      <c r="M96" s="11" t="s">
        <v>1612</v>
      </c>
      <c r="N96" s="27"/>
    </row>
    <row r="97" spans="1:14">
      <c r="A97" s="5" t="s">
        <v>1599</v>
      </c>
      <c r="B97" s="5" t="s">
        <v>112</v>
      </c>
      <c r="C97" s="8" t="s">
        <v>75</v>
      </c>
      <c r="D97" s="8" t="s">
        <v>3100</v>
      </c>
      <c r="E97" s="12">
        <v>44774</v>
      </c>
      <c r="F97" s="12">
        <v>44958</v>
      </c>
      <c r="G97" s="13">
        <v>16500</v>
      </c>
      <c r="H97" s="14">
        <v>0</v>
      </c>
      <c r="I97" s="14">
        <v>501.6</v>
      </c>
      <c r="J97" s="14">
        <v>473.55</v>
      </c>
      <c r="K97" s="14">
        <v>25</v>
      </c>
      <c r="L97" s="14">
        <v>15499.85</v>
      </c>
      <c r="M97" s="11" t="s">
        <v>1612</v>
      </c>
      <c r="N97" s="27"/>
    </row>
    <row r="98" spans="1:14">
      <c r="A98" s="5" t="s">
        <v>2030</v>
      </c>
      <c r="B98" s="5" t="s">
        <v>132</v>
      </c>
      <c r="C98" s="8" t="s">
        <v>1305</v>
      </c>
      <c r="D98" s="8" t="s">
        <v>3100</v>
      </c>
      <c r="E98" s="12">
        <v>44682</v>
      </c>
      <c r="F98" s="12">
        <v>44835</v>
      </c>
      <c r="G98" s="13">
        <v>100000</v>
      </c>
      <c r="H98" s="14">
        <v>0</v>
      </c>
      <c r="I98" s="14">
        <v>3040</v>
      </c>
      <c r="J98" s="14">
        <v>2870</v>
      </c>
      <c r="K98" s="14">
        <v>25</v>
      </c>
      <c r="L98" s="14">
        <v>94065</v>
      </c>
      <c r="M98" s="11" t="s">
        <v>1611</v>
      </c>
      <c r="N98" s="27"/>
    </row>
    <row r="99" spans="1:14" ht="15" customHeight="1">
      <c r="A99" s="5" t="s">
        <v>1040</v>
      </c>
      <c r="B99" s="5" t="s">
        <v>245</v>
      </c>
      <c r="C99" s="7" t="s">
        <v>1988</v>
      </c>
      <c r="D99" s="8" t="s">
        <v>3100</v>
      </c>
      <c r="E99" s="12">
        <v>44774</v>
      </c>
      <c r="F99" s="12">
        <v>44958</v>
      </c>
      <c r="G99" s="13">
        <v>45000</v>
      </c>
      <c r="H99" s="14">
        <v>0</v>
      </c>
      <c r="I99" s="14">
        <v>1368</v>
      </c>
      <c r="J99" s="14">
        <v>1291.5</v>
      </c>
      <c r="K99" s="14">
        <v>25</v>
      </c>
      <c r="L99" s="14">
        <v>42315.5</v>
      </c>
      <c r="M99" s="9" t="s">
        <v>1611</v>
      </c>
      <c r="N99" s="27"/>
    </row>
    <row r="100" spans="1:14" ht="15" customHeight="1">
      <c r="A100" s="5" t="s">
        <v>3130</v>
      </c>
      <c r="B100" s="5" t="s">
        <v>102</v>
      </c>
      <c r="C100" s="7" t="s">
        <v>1981</v>
      </c>
      <c r="D100" s="8" t="s">
        <v>3100</v>
      </c>
      <c r="E100" s="12">
        <v>44684</v>
      </c>
      <c r="F100" s="12">
        <v>44868</v>
      </c>
      <c r="G100" s="13">
        <v>70000</v>
      </c>
      <c r="H100" s="14">
        <v>0</v>
      </c>
      <c r="I100" s="14">
        <v>2128</v>
      </c>
      <c r="J100" s="14">
        <v>2009</v>
      </c>
      <c r="K100" s="14">
        <v>25</v>
      </c>
      <c r="L100" s="14">
        <v>65838</v>
      </c>
      <c r="M100" s="9" t="s">
        <v>1611</v>
      </c>
      <c r="N100" s="27"/>
    </row>
    <row r="101" spans="1:14" ht="15" customHeight="1">
      <c r="A101" s="5" t="s">
        <v>1930</v>
      </c>
      <c r="B101" s="5" t="s">
        <v>102</v>
      </c>
      <c r="C101" s="7" t="s">
        <v>1981</v>
      </c>
      <c r="D101" s="8" t="s">
        <v>3100</v>
      </c>
      <c r="E101" s="12">
        <v>44774</v>
      </c>
      <c r="F101" s="12">
        <v>44958</v>
      </c>
      <c r="G101" s="13">
        <v>60000</v>
      </c>
      <c r="H101" s="14">
        <v>0</v>
      </c>
      <c r="I101" s="14">
        <v>1824</v>
      </c>
      <c r="J101" s="14">
        <v>1722</v>
      </c>
      <c r="K101" s="14">
        <v>25</v>
      </c>
      <c r="L101" s="14">
        <v>56429</v>
      </c>
      <c r="M101" s="9" t="s">
        <v>1612</v>
      </c>
      <c r="N101" s="27"/>
    </row>
    <row r="102" spans="1:14" ht="15" customHeight="1">
      <c r="A102" s="5" t="s">
        <v>3332</v>
      </c>
      <c r="B102" s="5" t="s">
        <v>1758</v>
      </c>
      <c r="C102" s="7" t="s">
        <v>1981</v>
      </c>
      <c r="D102" s="8" t="s">
        <v>3100</v>
      </c>
      <c r="E102" s="12">
        <v>44713</v>
      </c>
      <c r="F102" s="12">
        <v>44896</v>
      </c>
      <c r="G102" s="13">
        <v>55000</v>
      </c>
      <c r="H102" s="14">
        <v>0</v>
      </c>
      <c r="I102" s="14">
        <v>1672</v>
      </c>
      <c r="J102" s="14">
        <v>1578.5</v>
      </c>
      <c r="K102" s="14">
        <v>25</v>
      </c>
      <c r="L102" s="14">
        <v>51724.5</v>
      </c>
      <c r="M102" s="9" t="s">
        <v>1612</v>
      </c>
      <c r="N102" s="27"/>
    </row>
    <row r="103" spans="1:14" ht="15" customHeight="1">
      <c r="A103" s="5" t="s">
        <v>2001</v>
      </c>
      <c r="B103" s="5" t="s">
        <v>1210</v>
      </c>
      <c r="C103" s="7" t="s">
        <v>1981</v>
      </c>
      <c r="D103" s="8" t="s">
        <v>3100</v>
      </c>
      <c r="E103" s="12">
        <v>44652</v>
      </c>
      <c r="F103" s="12">
        <v>44835</v>
      </c>
      <c r="G103" s="13">
        <v>55000</v>
      </c>
      <c r="H103" s="14">
        <v>2559.6799999999998</v>
      </c>
      <c r="I103" s="14">
        <v>1672</v>
      </c>
      <c r="J103" s="14">
        <v>1578.5</v>
      </c>
      <c r="K103" s="14">
        <v>25</v>
      </c>
      <c r="L103" s="14">
        <v>49164.82</v>
      </c>
      <c r="M103" s="9" t="s">
        <v>1612</v>
      </c>
      <c r="N103" s="27"/>
    </row>
    <row r="104" spans="1:14" ht="25.5">
      <c r="A104" s="5" t="s">
        <v>1844</v>
      </c>
      <c r="B104" s="5" t="s">
        <v>1784</v>
      </c>
      <c r="C104" s="7" t="s">
        <v>1981</v>
      </c>
      <c r="D104" s="8" t="s">
        <v>3100</v>
      </c>
      <c r="E104" s="12">
        <v>44713</v>
      </c>
      <c r="F104" s="12">
        <v>44896</v>
      </c>
      <c r="G104" s="13">
        <v>45000</v>
      </c>
      <c r="H104" s="14">
        <v>0</v>
      </c>
      <c r="I104" s="14">
        <v>1368</v>
      </c>
      <c r="J104" s="14">
        <v>1291.5</v>
      </c>
      <c r="K104" s="14">
        <v>25</v>
      </c>
      <c r="L104" s="14">
        <v>42315.5</v>
      </c>
      <c r="M104" s="9" t="s">
        <v>1611</v>
      </c>
    </row>
    <row r="105" spans="1:14">
      <c r="A105" s="5" t="s">
        <v>1150</v>
      </c>
      <c r="B105" s="5" t="s">
        <v>132</v>
      </c>
      <c r="C105" s="7" t="s">
        <v>2939</v>
      </c>
      <c r="D105" s="8" t="s">
        <v>3100</v>
      </c>
      <c r="E105" s="12">
        <v>44652</v>
      </c>
      <c r="F105" s="12">
        <v>44835</v>
      </c>
      <c r="G105" s="13">
        <v>115000</v>
      </c>
      <c r="H105" s="14">
        <v>0</v>
      </c>
      <c r="I105" s="14">
        <v>3496</v>
      </c>
      <c r="J105" s="14">
        <v>3300.5</v>
      </c>
      <c r="K105" s="14">
        <v>25</v>
      </c>
      <c r="L105" s="14">
        <v>108178.5</v>
      </c>
      <c r="M105" s="9" t="s">
        <v>1612</v>
      </c>
    </row>
    <row r="106" spans="1:14">
      <c r="A106" s="5" t="s">
        <v>1755</v>
      </c>
      <c r="B106" s="5" t="s">
        <v>60</v>
      </c>
      <c r="C106" s="7" t="s">
        <v>348</v>
      </c>
      <c r="D106" s="8" t="s">
        <v>3100</v>
      </c>
      <c r="E106" s="12">
        <v>44713</v>
      </c>
      <c r="F106" s="12">
        <v>44896</v>
      </c>
      <c r="G106" s="13">
        <v>125000</v>
      </c>
      <c r="H106" s="14">
        <v>0</v>
      </c>
      <c r="I106" s="14">
        <v>3800</v>
      </c>
      <c r="J106" s="14">
        <v>3587.5</v>
      </c>
      <c r="K106" s="14">
        <v>25</v>
      </c>
      <c r="L106" s="14">
        <v>117587.5</v>
      </c>
      <c r="M106" s="9" t="s">
        <v>1612</v>
      </c>
    </row>
    <row r="107" spans="1:14">
      <c r="A107" s="5" t="s">
        <v>1756</v>
      </c>
      <c r="B107" s="5" t="s">
        <v>60</v>
      </c>
      <c r="C107" s="8" t="s">
        <v>348</v>
      </c>
      <c r="D107" s="8" t="s">
        <v>3100</v>
      </c>
      <c r="E107" s="12">
        <v>44713</v>
      </c>
      <c r="F107" s="12">
        <v>44896</v>
      </c>
      <c r="G107" s="13">
        <v>115000</v>
      </c>
      <c r="H107" s="14">
        <v>0</v>
      </c>
      <c r="I107" s="14">
        <v>3496</v>
      </c>
      <c r="J107" s="14">
        <v>3300.5</v>
      </c>
      <c r="K107" s="14">
        <v>25</v>
      </c>
      <c r="L107" s="14">
        <v>108178.5</v>
      </c>
      <c r="M107" s="11" t="s">
        <v>1611</v>
      </c>
    </row>
    <row r="108" spans="1:14">
      <c r="A108" s="5" t="s">
        <v>1937</v>
      </c>
      <c r="B108" s="5" t="s">
        <v>60</v>
      </c>
      <c r="C108" s="8" t="s">
        <v>348</v>
      </c>
      <c r="D108" s="8" t="s">
        <v>3100</v>
      </c>
      <c r="E108" s="12">
        <v>44774</v>
      </c>
      <c r="F108" s="12">
        <v>44958</v>
      </c>
      <c r="G108" s="13">
        <v>115000</v>
      </c>
      <c r="H108" s="14">
        <v>0</v>
      </c>
      <c r="I108" s="14">
        <v>3496</v>
      </c>
      <c r="J108" s="14">
        <v>3300.5</v>
      </c>
      <c r="K108" s="14">
        <v>25</v>
      </c>
      <c r="L108" s="14">
        <v>108178.5</v>
      </c>
      <c r="M108" s="11" t="s">
        <v>1612</v>
      </c>
    </row>
    <row r="109" spans="1:14">
      <c r="A109" s="5" t="s">
        <v>1600</v>
      </c>
      <c r="B109" s="5" t="s">
        <v>60</v>
      </c>
      <c r="C109" s="8" t="s">
        <v>348</v>
      </c>
      <c r="D109" s="8" t="s">
        <v>3100</v>
      </c>
      <c r="E109" s="12">
        <v>44774</v>
      </c>
      <c r="F109" s="12">
        <v>44958</v>
      </c>
      <c r="G109" s="13">
        <v>110000</v>
      </c>
      <c r="H109" s="14">
        <v>0</v>
      </c>
      <c r="I109" s="14">
        <v>3344</v>
      </c>
      <c r="J109" s="14">
        <v>3157</v>
      </c>
      <c r="K109" s="14">
        <v>25</v>
      </c>
      <c r="L109" s="14">
        <v>103474</v>
      </c>
      <c r="M109" s="11" t="s">
        <v>1611</v>
      </c>
    </row>
    <row r="110" spans="1:14">
      <c r="A110" s="5" t="s">
        <v>1922</v>
      </c>
      <c r="B110" s="5" t="s">
        <v>60</v>
      </c>
      <c r="C110" s="8" t="s">
        <v>348</v>
      </c>
      <c r="D110" s="8" t="s">
        <v>3100</v>
      </c>
      <c r="E110" s="12">
        <v>44713</v>
      </c>
      <c r="F110" s="12">
        <v>44896</v>
      </c>
      <c r="G110" s="13">
        <v>100000</v>
      </c>
      <c r="H110" s="14">
        <v>0</v>
      </c>
      <c r="I110" s="14">
        <v>3040</v>
      </c>
      <c r="J110" s="14">
        <v>2870</v>
      </c>
      <c r="K110" s="14">
        <v>25</v>
      </c>
      <c r="L110" s="14">
        <v>94065</v>
      </c>
      <c r="M110" s="11" t="s">
        <v>1612</v>
      </c>
    </row>
    <row r="111" spans="1:14">
      <c r="A111" s="5" t="s">
        <v>1896</v>
      </c>
      <c r="B111" s="5" t="s">
        <v>1892</v>
      </c>
      <c r="C111" s="8" t="s">
        <v>348</v>
      </c>
      <c r="D111" s="8" t="s">
        <v>3100</v>
      </c>
      <c r="E111" s="12">
        <v>44713</v>
      </c>
      <c r="F111" s="12">
        <v>44896</v>
      </c>
      <c r="G111" s="13">
        <v>90000</v>
      </c>
      <c r="H111" s="14">
        <v>0</v>
      </c>
      <c r="I111" s="14">
        <v>2736</v>
      </c>
      <c r="J111" s="14">
        <v>2583</v>
      </c>
      <c r="K111" s="14">
        <v>25</v>
      </c>
      <c r="L111" s="14">
        <v>84656</v>
      </c>
      <c r="M111" s="11" t="s">
        <v>1611</v>
      </c>
    </row>
    <row r="112" spans="1:14">
      <c r="A112" s="5" t="s">
        <v>1891</v>
      </c>
      <c r="B112" s="5" t="s">
        <v>1892</v>
      </c>
      <c r="C112" s="8" t="s">
        <v>348</v>
      </c>
      <c r="D112" s="8" t="s">
        <v>3100</v>
      </c>
      <c r="E112" s="12">
        <v>44713</v>
      </c>
      <c r="F112" s="12">
        <v>44896</v>
      </c>
      <c r="G112" s="13">
        <v>90000</v>
      </c>
      <c r="H112" s="14">
        <v>0</v>
      </c>
      <c r="I112" s="14">
        <v>2736</v>
      </c>
      <c r="J112" s="14">
        <v>2583</v>
      </c>
      <c r="K112" s="14">
        <v>25</v>
      </c>
      <c r="L112" s="14">
        <v>84656</v>
      </c>
      <c r="M112" s="11" t="s">
        <v>1612</v>
      </c>
    </row>
    <row r="113" spans="1:13">
      <c r="A113" s="5" t="s">
        <v>1925</v>
      </c>
      <c r="B113" s="5" t="s">
        <v>245</v>
      </c>
      <c r="C113" s="8" t="s">
        <v>348</v>
      </c>
      <c r="D113" s="8" t="s">
        <v>3100</v>
      </c>
      <c r="E113" s="12">
        <v>44713</v>
      </c>
      <c r="F113" s="12">
        <v>44896</v>
      </c>
      <c r="G113" s="13">
        <v>70000</v>
      </c>
      <c r="H113" s="14">
        <v>0</v>
      </c>
      <c r="I113" s="14">
        <v>2128</v>
      </c>
      <c r="J113" s="14">
        <v>2009</v>
      </c>
      <c r="K113" s="14">
        <v>25</v>
      </c>
      <c r="L113" s="14">
        <v>65838</v>
      </c>
      <c r="M113" s="11" t="s">
        <v>1611</v>
      </c>
    </row>
    <row r="114" spans="1:13">
      <c r="A114" s="5" t="s">
        <v>1905</v>
      </c>
      <c r="B114" s="5" t="s">
        <v>102</v>
      </c>
      <c r="C114" s="8" t="s">
        <v>348</v>
      </c>
      <c r="D114" s="8" t="s">
        <v>3100</v>
      </c>
      <c r="E114" s="12">
        <v>44713</v>
      </c>
      <c r="F114" s="12">
        <v>44896</v>
      </c>
      <c r="G114" s="13">
        <v>60000</v>
      </c>
      <c r="H114" s="14">
        <v>0</v>
      </c>
      <c r="I114" s="14">
        <v>1824</v>
      </c>
      <c r="J114" s="14">
        <v>1722</v>
      </c>
      <c r="K114" s="14">
        <v>25</v>
      </c>
      <c r="L114" s="14">
        <v>56429</v>
      </c>
      <c r="M114" s="11" t="s">
        <v>1612</v>
      </c>
    </row>
    <row r="115" spans="1:13" ht="15" customHeight="1">
      <c r="A115" s="5" t="s">
        <v>1906</v>
      </c>
      <c r="B115" s="5" t="s">
        <v>3341</v>
      </c>
      <c r="C115" s="7" t="s">
        <v>348</v>
      </c>
      <c r="D115" s="8" t="s">
        <v>3100</v>
      </c>
      <c r="E115" s="12">
        <v>44713</v>
      </c>
      <c r="F115" s="12">
        <v>44896</v>
      </c>
      <c r="G115" s="13">
        <v>60000</v>
      </c>
      <c r="H115" s="14">
        <v>0</v>
      </c>
      <c r="I115" s="14">
        <v>1824</v>
      </c>
      <c r="J115" s="14">
        <v>1722</v>
      </c>
      <c r="K115" s="14">
        <v>25</v>
      </c>
      <c r="L115" s="14">
        <v>56429</v>
      </c>
      <c r="M115" s="9" t="s">
        <v>1611</v>
      </c>
    </row>
    <row r="116" spans="1:13" ht="15" customHeight="1">
      <c r="A116" s="5" t="s">
        <v>1940</v>
      </c>
      <c r="B116" s="5" t="s">
        <v>102</v>
      </c>
      <c r="C116" s="7" t="s">
        <v>348</v>
      </c>
      <c r="D116" s="8" t="s">
        <v>3100</v>
      </c>
      <c r="E116" s="12">
        <v>44743</v>
      </c>
      <c r="F116" s="12">
        <v>44927</v>
      </c>
      <c r="G116" s="13">
        <v>55000</v>
      </c>
      <c r="H116" s="14">
        <v>0</v>
      </c>
      <c r="I116" s="14">
        <v>1672</v>
      </c>
      <c r="J116" s="14">
        <v>1578.5</v>
      </c>
      <c r="K116" s="14">
        <v>25</v>
      </c>
      <c r="L116" s="14">
        <v>51724.5</v>
      </c>
      <c r="M116" s="9" t="s">
        <v>1611</v>
      </c>
    </row>
    <row r="117" spans="1:13" ht="15" customHeight="1">
      <c r="A117" s="5" t="s">
        <v>1663</v>
      </c>
      <c r="B117" s="5" t="s">
        <v>969</v>
      </c>
      <c r="C117" s="7" t="s">
        <v>348</v>
      </c>
      <c r="D117" s="8" t="s">
        <v>3100</v>
      </c>
      <c r="E117" s="12">
        <v>44805</v>
      </c>
      <c r="F117" s="12">
        <v>44986</v>
      </c>
      <c r="G117" s="13">
        <v>50000</v>
      </c>
      <c r="H117" s="14">
        <v>0</v>
      </c>
      <c r="I117" s="14">
        <v>1520</v>
      </c>
      <c r="J117" s="14">
        <v>1435</v>
      </c>
      <c r="K117" s="14">
        <v>25</v>
      </c>
      <c r="L117" s="14">
        <v>47020</v>
      </c>
      <c r="M117" s="9" t="s">
        <v>1612</v>
      </c>
    </row>
    <row r="118" spans="1:13" ht="15" customHeight="1">
      <c r="A118" s="5" t="s">
        <v>3146</v>
      </c>
      <c r="B118" s="5" t="s">
        <v>265</v>
      </c>
      <c r="C118" s="7" t="s">
        <v>348</v>
      </c>
      <c r="D118" s="8" t="s">
        <v>3100</v>
      </c>
      <c r="E118" s="12">
        <v>44652</v>
      </c>
      <c r="F118" s="12">
        <v>44835</v>
      </c>
      <c r="G118" s="13">
        <v>50000</v>
      </c>
      <c r="H118" s="14">
        <v>11206.26</v>
      </c>
      <c r="I118" s="14">
        <v>1520</v>
      </c>
      <c r="J118" s="14">
        <v>1435</v>
      </c>
      <c r="K118" s="14">
        <v>25</v>
      </c>
      <c r="L118" s="14">
        <v>35813.74</v>
      </c>
      <c r="M118" s="9" t="s">
        <v>1612</v>
      </c>
    </row>
    <row r="119" spans="1:13" ht="15" customHeight="1">
      <c r="A119" s="5" t="s">
        <v>1598</v>
      </c>
      <c r="B119" s="5" t="s">
        <v>523</v>
      </c>
      <c r="C119" s="7" t="s">
        <v>348</v>
      </c>
      <c r="D119" s="8" t="s">
        <v>3100</v>
      </c>
      <c r="E119" s="12">
        <v>44774</v>
      </c>
      <c r="F119" s="12">
        <v>44958</v>
      </c>
      <c r="G119" s="13">
        <v>45000</v>
      </c>
      <c r="H119" s="14">
        <v>0</v>
      </c>
      <c r="I119" s="14">
        <v>1368</v>
      </c>
      <c r="J119" s="14">
        <v>1291.5</v>
      </c>
      <c r="K119" s="14">
        <v>25</v>
      </c>
      <c r="L119" s="14">
        <v>42315.5</v>
      </c>
      <c r="M119" s="9" t="s">
        <v>1611</v>
      </c>
    </row>
    <row r="120" spans="1:13" ht="15" customHeight="1">
      <c r="A120" s="5" t="s">
        <v>1907</v>
      </c>
      <c r="B120" s="5" t="s">
        <v>102</v>
      </c>
      <c r="C120" s="7" t="s">
        <v>348</v>
      </c>
      <c r="D120" s="8" t="s">
        <v>3100</v>
      </c>
      <c r="E120" s="12">
        <v>44652</v>
      </c>
      <c r="F120" s="12">
        <v>44835</v>
      </c>
      <c r="G120" s="13">
        <v>45000</v>
      </c>
      <c r="H120" s="14">
        <v>0</v>
      </c>
      <c r="I120" s="14">
        <v>1368</v>
      </c>
      <c r="J120" s="14">
        <v>1291.5</v>
      </c>
      <c r="K120" s="14">
        <v>25</v>
      </c>
      <c r="L120" s="14">
        <v>42315.5</v>
      </c>
      <c r="M120" s="9" t="s">
        <v>1612</v>
      </c>
    </row>
    <row r="121" spans="1:13" ht="15" customHeight="1">
      <c r="A121" s="5" t="s">
        <v>1923</v>
      </c>
      <c r="B121" s="5" t="s">
        <v>1972</v>
      </c>
      <c r="C121" s="7" t="s">
        <v>348</v>
      </c>
      <c r="D121" s="8" t="s">
        <v>3100</v>
      </c>
      <c r="E121" s="12">
        <v>44743</v>
      </c>
      <c r="F121" s="12">
        <v>44927</v>
      </c>
      <c r="G121" s="13">
        <v>42000</v>
      </c>
      <c r="H121" s="14">
        <v>0</v>
      </c>
      <c r="I121" s="14">
        <v>1276.8</v>
      </c>
      <c r="J121" s="14">
        <v>1205.4000000000001</v>
      </c>
      <c r="K121" s="14">
        <v>25</v>
      </c>
      <c r="L121" s="14">
        <v>39492.800000000003</v>
      </c>
      <c r="M121" s="9" t="s">
        <v>1611</v>
      </c>
    </row>
    <row r="122" spans="1:13" ht="15" customHeight="1">
      <c r="A122" s="5" t="s">
        <v>2804</v>
      </c>
      <c r="B122" s="5" t="s">
        <v>523</v>
      </c>
      <c r="C122" s="7" t="s">
        <v>348</v>
      </c>
      <c r="D122" s="8" t="s">
        <v>3100</v>
      </c>
      <c r="E122" s="12">
        <v>44713</v>
      </c>
      <c r="F122" s="12">
        <v>44896</v>
      </c>
      <c r="G122" s="13">
        <v>40000</v>
      </c>
      <c r="H122" s="14">
        <v>0</v>
      </c>
      <c r="I122" s="14">
        <v>1216</v>
      </c>
      <c r="J122" s="14">
        <v>1148</v>
      </c>
      <c r="K122" s="14">
        <v>25</v>
      </c>
      <c r="L122" s="14">
        <v>37611</v>
      </c>
      <c r="M122" s="9" t="s">
        <v>1612</v>
      </c>
    </row>
    <row r="123" spans="1:13" ht="15" customHeight="1">
      <c r="A123" s="5" t="s">
        <v>1195</v>
      </c>
      <c r="B123" s="5" t="s">
        <v>3339</v>
      </c>
      <c r="C123" s="7" t="s">
        <v>348</v>
      </c>
      <c r="D123" s="8" t="s">
        <v>3100</v>
      </c>
      <c r="E123" s="12">
        <v>44682</v>
      </c>
      <c r="F123" s="12">
        <v>44866</v>
      </c>
      <c r="G123" s="13">
        <v>31500</v>
      </c>
      <c r="H123" s="14">
        <v>0</v>
      </c>
      <c r="I123" s="14">
        <v>957.6</v>
      </c>
      <c r="J123" s="14">
        <v>904.05</v>
      </c>
      <c r="K123" s="14">
        <v>25</v>
      </c>
      <c r="L123" s="14">
        <v>29613.35</v>
      </c>
      <c r="M123" s="9" t="s">
        <v>1611</v>
      </c>
    </row>
    <row r="124" spans="1:13" ht="15" customHeight="1">
      <c r="A124" s="5" t="s">
        <v>1046</v>
      </c>
      <c r="B124" s="5" t="s">
        <v>102</v>
      </c>
      <c r="C124" s="7" t="s">
        <v>348</v>
      </c>
      <c r="D124" s="8" t="s">
        <v>3100</v>
      </c>
      <c r="E124" s="12">
        <v>44682</v>
      </c>
      <c r="F124" s="12">
        <v>44866</v>
      </c>
      <c r="G124" s="13">
        <v>26250</v>
      </c>
      <c r="H124" s="14">
        <v>0</v>
      </c>
      <c r="I124" s="14">
        <v>798</v>
      </c>
      <c r="J124" s="14">
        <v>753.38</v>
      </c>
      <c r="K124" s="14">
        <v>25</v>
      </c>
      <c r="L124" s="14">
        <v>24673.62</v>
      </c>
      <c r="M124" s="9" t="s">
        <v>1611</v>
      </c>
    </row>
    <row r="125" spans="1:13" ht="15" customHeight="1">
      <c r="A125" s="5" t="s">
        <v>1649</v>
      </c>
      <c r="B125" s="5" t="s">
        <v>102</v>
      </c>
      <c r="C125" s="7" t="s">
        <v>1979</v>
      </c>
      <c r="D125" s="8" t="s">
        <v>3100</v>
      </c>
      <c r="E125" s="12">
        <v>44805</v>
      </c>
      <c r="F125" s="12">
        <v>44986</v>
      </c>
      <c r="G125" s="13">
        <v>65000</v>
      </c>
      <c r="H125" s="14">
        <v>0</v>
      </c>
      <c r="I125" s="14">
        <v>1976</v>
      </c>
      <c r="J125" s="14">
        <v>1865.5</v>
      </c>
      <c r="K125" s="14">
        <v>25</v>
      </c>
      <c r="L125" s="14">
        <v>61133.5</v>
      </c>
      <c r="M125" s="9" t="s">
        <v>1611</v>
      </c>
    </row>
    <row r="126" spans="1:13" ht="15" customHeight="1">
      <c r="A126" s="5" t="s">
        <v>2000</v>
      </c>
      <c r="B126" s="5" t="s">
        <v>1210</v>
      </c>
      <c r="C126" s="7" t="s">
        <v>1987</v>
      </c>
      <c r="D126" s="8" t="s">
        <v>3100</v>
      </c>
      <c r="E126" s="12">
        <v>44652</v>
      </c>
      <c r="F126" s="12">
        <v>44835</v>
      </c>
      <c r="G126" s="13">
        <v>45000</v>
      </c>
      <c r="H126" s="14">
        <v>0</v>
      </c>
      <c r="I126" s="14">
        <v>1368</v>
      </c>
      <c r="J126" s="14">
        <v>1291.5</v>
      </c>
      <c r="K126" s="14">
        <v>25</v>
      </c>
      <c r="L126" s="14">
        <v>42315.5</v>
      </c>
      <c r="M126" s="9" t="s">
        <v>1612</v>
      </c>
    </row>
    <row r="127" spans="1:13" ht="15" customHeight="1">
      <c r="A127" s="5" t="s">
        <v>785</v>
      </c>
      <c r="B127" s="5" t="s">
        <v>10</v>
      </c>
      <c r="C127" s="7" t="s">
        <v>1987</v>
      </c>
      <c r="D127" s="8" t="s">
        <v>3100</v>
      </c>
      <c r="E127" s="12">
        <v>44713</v>
      </c>
      <c r="F127" s="12">
        <v>44896</v>
      </c>
      <c r="G127" s="13">
        <v>10000</v>
      </c>
      <c r="H127" s="14">
        <v>0</v>
      </c>
      <c r="I127" s="14">
        <v>304</v>
      </c>
      <c r="J127" s="14">
        <v>287</v>
      </c>
      <c r="K127" s="14">
        <v>25</v>
      </c>
      <c r="L127" s="14">
        <v>9384</v>
      </c>
      <c r="M127" s="9" t="s">
        <v>1612</v>
      </c>
    </row>
    <row r="128" spans="1:13">
      <c r="A128" s="5" t="s">
        <v>1926</v>
      </c>
      <c r="B128" s="5" t="s">
        <v>132</v>
      </c>
      <c r="C128" s="7" t="s">
        <v>209</v>
      </c>
      <c r="D128" s="8" t="s">
        <v>3100</v>
      </c>
      <c r="E128" s="12">
        <v>44743</v>
      </c>
      <c r="F128" s="12">
        <v>44927</v>
      </c>
      <c r="G128" s="13">
        <v>115000</v>
      </c>
      <c r="H128" s="14">
        <v>0</v>
      </c>
      <c r="I128" s="14">
        <v>3496</v>
      </c>
      <c r="J128" s="14">
        <v>3300.5</v>
      </c>
      <c r="K128" s="14">
        <v>25</v>
      </c>
      <c r="L128" s="14">
        <v>108178.5</v>
      </c>
      <c r="M128" s="9" t="s">
        <v>1612</v>
      </c>
    </row>
    <row r="129" spans="1:13">
      <c r="A129" s="5" t="s">
        <v>2871</v>
      </c>
      <c r="B129" s="5" t="s">
        <v>60</v>
      </c>
      <c r="C129" s="7" t="s">
        <v>596</v>
      </c>
      <c r="D129" s="8" t="s">
        <v>3100</v>
      </c>
      <c r="E129" s="12">
        <v>44697</v>
      </c>
      <c r="F129" s="12">
        <v>44881</v>
      </c>
      <c r="G129" s="13">
        <v>160000</v>
      </c>
      <c r="H129" s="14">
        <v>0</v>
      </c>
      <c r="I129" s="14">
        <v>4864</v>
      </c>
      <c r="J129" s="14">
        <v>4592</v>
      </c>
      <c r="K129" s="14">
        <v>25</v>
      </c>
      <c r="L129" s="14">
        <v>150519</v>
      </c>
      <c r="M129" s="9" t="s">
        <v>1612</v>
      </c>
    </row>
    <row r="130" spans="1:13">
      <c r="A130" s="5" t="s">
        <v>1942</v>
      </c>
      <c r="B130" s="5" t="s">
        <v>199</v>
      </c>
      <c r="C130" s="7" t="s">
        <v>596</v>
      </c>
      <c r="D130" s="8" t="s">
        <v>3100</v>
      </c>
      <c r="E130" s="12">
        <v>44805</v>
      </c>
      <c r="F130" s="12">
        <v>44986</v>
      </c>
      <c r="G130" s="13">
        <v>65000</v>
      </c>
      <c r="H130" s="14">
        <v>0</v>
      </c>
      <c r="I130" s="14">
        <v>1976</v>
      </c>
      <c r="J130" s="14">
        <v>1865.5</v>
      </c>
      <c r="K130" s="14">
        <v>25</v>
      </c>
      <c r="L130" s="14">
        <v>61133.5</v>
      </c>
      <c r="M130" s="9" t="s">
        <v>1611</v>
      </c>
    </row>
    <row r="131" spans="1:13">
      <c r="A131" s="5" t="s">
        <v>1894</v>
      </c>
      <c r="B131" s="5" t="s">
        <v>303</v>
      </c>
      <c r="C131" s="7" t="s">
        <v>338</v>
      </c>
      <c r="D131" s="8" t="s">
        <v>3100</v>
      </c>
      <c r="E131" s="12">
        <v>44713</v>
      </c>
      <c r="F131" s="12">
        <v>44896</v>
      </c>
      <c r="G131" s="13">
        <v>70000</v>
      </c>
      <c r="H131" s="14">
        <v>0</v>
      </c>
      <c r="I131" s="14">
        <v>2128</v>
      </c>
      <c r="J131" s="14">
        <v>2009</v>
      </c>
      <c r="K131" s="14">
        <v>25</v>
      </c>
      <c r="L131" s="14">
        <v>65838</v>
      </c>
      <c r="M131" s="9" t="s">
        <v>1611</v>
      </c>
    </row>
    <row r="132" spans="1:13" ht="25.5">
      <c r="A132" s="5" t="s">
        <v>1146</v>
      </c>
      <c r="B132" s="5" t="s">
        <v>60</v>
      </c>
      <c r="C132" s="8" t="s">
        <v>3217</v>
      </c>
      <c r="D132" s="8" t="s">
        <v>3100</v>
      </c>
      <c r="E132" s="12">
        <v>44805</v>
      </c>
      <c r="F132" s="12">
        <v>44986</v>
      </c>
      <c r="G132" s="13">
        <v>130000</v>
      </c>
      <c r="H132" s="14">
        <v>0</v>
      </c>
      <c r="I132" s="14">
        <v>3952</v>
      </c>
      <c r="J132" s="14">
        <v>3731</v>
      </c>
      <c r="K132" s="14">
        <v>25</v>
      </c>
      <c r="L132" s="14">
        <v>122292</v>
      </c>
      <c r="M132" s="11" t="s">
        <v>1611</v>
      </c>
    </row>
    <row r="133" spans="1:13">
      <c r="A133" s="5" t="s">
        <v>2002</v>
      </c>
      <c r="B133" s="5" t="s">
        <v>1973</v>
      </c>
      <c r="C133" s="8" t="s">
        <v>108</v>
      </c>
      <c r="D133" s="8" t="s">
        <v>3100</v>
      </c>
      <c r="E133" s="12">
        <v>44774</v>
      </c>
      <c r="F133" s="12">
        <v>44958</v>
      </c>
      <c r="G133" s="13">
        <v>45000</v>
      </c>
      <c r="H133" s="14">
        <v>0</v>
      </c>
      <c r="I133" s="14">
        <v>1368</v>
      </c>
      <c r="J133" s="14">
        <v>1291.5</v>
      </c>
      <c r="K133" s="14">
        <v>25</v>
      </c>
      <c r="L133" s="14">
        <v>42315.5</v>
      </c>
      <c r="M133" s="11" t="s">
        <v>1611</v>
      </c>
    </row>
    <row r="134" spans="1:13">
      <c r="A134" s="5" t="s">
        <v>1908</v>
      </c>
      <c r="B134" s="5" t="s">
        <v>665</v>
      </c>
      <c r="C134" s="8" t="s">
        <v>108</v>
      </c>
      <c r="D134" s="8" t="s">
        <v>3100</v>
      </c>
      <c r="E134" s="12">
        <v>44713</v>
      </c>
      <c r="F134" s="12">
        <v>44896</v>
      </c>
      <c r="G134" s="13">
        <v>36000</v>
      </c>
      <c r="H134" s="14">
        <v>0</v>
      </c>
      <c r="I134" s="14">
        <v>1094.4000000000001</v>
      </c>
      <c r="J134" s="14">
        <v>1033.2</v>
      </c>
      <c r="K134" s="14">
        <v>6181</v>
      </c>
      <c r="L134" s="14">
        <v>27691.4</v>
      </c>
      <c r="M134" s="11" t="s">
        <v>1611</v>
      </c>
    </row>
    <row r="135" spans="1:13">
      <c r="A135" s="5" t="s">
        <v>1655</v>
      </c>
      <c r="B135" s="5" t="s">
        <v>112</v>
      </c>
      <c r="C135" s="8" t="s">
        <v>108</v>
      </c>
      <c r="D135" s="8" t="s">
        <v>3100</v>
      </c>
      <c r="E135" s="12">
        <v>44805</v>
      </c>
      <c r="F135" s="12">
        <v>44986</v>
      </c>
      <c r="G135" s="13">
        <v>30000</v>
      </c>
      <c r="H135" s="14">
        <v>0</v>
      </c>
      <c r="I135" s="14">
        <v>912</v>
      </c>
      <c r="J135" s="14">
        <v>861</v>
      </c>
      <c r="K135" s="14">
        <v>25</v>
      </c>
      <c r="L135" s="14">
        <v>28202</v>
      </c>
      <c r="M135" s="11" t="s">
        <v>1611</v>
      </c>
    </row>
    <row r="136" spans="1:13" ht="25.5">
      <c r="A136" s="5" t="s">
        <v>1623</v>
      </c>
      <c r="B136" s="5" t="s">
        <v>395</v>
      </c>
      <c r="C136" s="8" t="s">
        <v>1985</v>
      </c>
      <c r="D136" s="8" t="s">
        <v>3100</v>
      </c>
      <c r="E136" s="12">
        <v>44774</v>
      </c>
      <c r="F136" s="12">
        <v>44958</v>
      </c>
      <c r="G136" s="13">
        <v>20000</v>
      </c>
      <c r="H136" s="14">
        <v>0</v>
      </c>
      <c r="I136" s="14">
        <v>608</v>
      </c>
      <c r="J136" s="14">
        <v>574</v>
      </c>
      <c r="K136" s="14">
        <v>25</v>
      </c>
      <c r="L136" s="14">
        <v>18793</v>
      </c>
      <c r="M136" s="11" t="s">
        <v>1612</v>
      </c>
    </row>
    <row r="137" spans="1:13" ht="15" customHeight="1">
      <c r="A137" s="5" t="s">
        <v>1148</v>
      </c>
      <c r="B137" s="5" t="s">
        <v>132</v>
      </c>
      <c r="C137" s="7" t="s">
        <v>1998</v>
      </c>
      <c r="D137" s="8" t="s">
        <v>3100</v>
      </c>
      <c r="E137" s="12">
        <v>44652</v>
      </c>
      <c r="F137" s="12">
        <v>44835</v>
      </c>
      <c r="G137" s="13">
        <v>120000</v>
      </c>
      <c r="H137" s="14">
        <v>0</v>
      </c>
      <c r="I137" s="14">
        <v>3648</v>
      </c>
      <c r="J137" s="14">
        <v>3444</v>
      </c>
      <c r="K137" s="14">
        <v>1375.1199999999953</v>
      </c>
      <c r="L137" s="14">
        <v>111532.88</v>
      </c>
      <c r="M137" s="9" t="s">
        <v>1612</v>
      </c>
    </row>
    <row r="138" spans="1:13" ht="15" customHeight="1">
      <c r="A138" s="5" t="s">
        <v>1314</v>
      </c>
      <c r="B138" s="5" t="s">
        <v>102</v>
      </c>
      <c r="C138" s="7" t="s">
        <v>1998</v>
      </c>
      <c r="D138" s="8" t="s">
        <v>3100</v>
      </c>
      <c r="E138" s="12">
        <v>44682</v>
      </c>
      <c r="F138" s="12">
        <v>44866</v>
      </c>
      <c r="G138" s="13">
        <v>75000</v>
      </c>
      <c r="H138" s="14">
        <v>0</v>
      </c>
      <c r="I138" s="14">
        <v>2280</v>
      </c>
      <c r="J138" s="14">
        <v>2152.5</v>
      </c>
      <c r="K138" s="14">
        <v>1375.1199999999953</v>
      </c>
      <c r="L138" s="14">
        <v>69192.38</v>
      </c>
      <c r="M138" s="9" t="s">
        <v>1612</v>
      </c>
    </row>
    <row r="139" spans="1:13" ht="15" customHeight="1">
      <c r="A139" s="5" t="s">
        <v>1149</v>
      </c>
      <c r="B139" s="5" t="s">
        <v>1660</v>
      </c>
      <c r="C139" s="7" t="s">
        <v>682</v>
      </c>
      <c r="D139" s="8" t="s">
        <v>3100</v>
      </c>
      <c r="E139" s="12">
        <v>44805</v>
      </c>
      <c r="F139" s="12">
        <v>44986</v>
      </c>
      <c r="G139" s="13">
        <v>110000</v>
      </c>
      <c r="H139" s="14">
        <v>0</v>
      </c>
      <c r="I139" s="14">
        <v>3344</v>
      </c>
      <c r="J139" s="14">
        <v>3157</v>
      </c>
      <c r="K139" s="14">
        <v>25</v>
      </c>
      <c r="L139" s="14">
        <v>103474</v>
      </c>
      <c r="M139" s="9" t="s">
        <v>1611</v>
      </c>
    </row>
    <row r="140" spans="1:13" ht="15" customHeight="1">
      <c r="A140" s="5" t="s">
        <v>1145</v>
      </c>
      <c r="B140" s="5" t="s">
        <v>1660</v>
      </c>
      <c r="C140" s="7" t="s">
        <v>682</v>
      </c>
      <c r="D140" s="8" t="s">
        <v>3100</v>
      </c>
      <c r="E140" s="12">
        <v>44805</v>
      </c>
      <c r="F140" s="12">
        <v>44986</v>
      </c>
      <c r="G140" s="13">
        <v>110000</v>
      </c>
      <c r="H140" s="14">
        <v>0</v>
      </c>
      <c r="I140" s="14">
        <v>3344</v>
      </c>
      <c r="J140" s="14">
        <v>3157</v>
      </c>
      <c r="K140" s="14">
        <v>25</v>
      </c>
      <c r="L140" s="14">
        <v>103474</v>
      </c>
      <c r="M140" s="9" t="s">
        <v>1611</v>
      </c>
    </row>
    <row r="141" spans="1:13" ht="15" customHeight="1">
      <c r="A141" s="5" t="s">
        <v>1147</v>
      </c>
      <c r="B141" s="5" t="s">
        <v>1660</v>
      </c>
      <c r="C141" s="7" t="s">
        <v>682</v>
      </c>
      <c r="D141" s="8" t="s">
        <v>3100</v>
      </c>
      <c r="E141" s="12">
        <v>44805</v>
      </c>
      <c r="F141" s="12">
        <v>44986</v>
      </c>
      <c r="G141" s="13">
        <v>110000</v>
      </c>
      <c r="H141" s="14">
        <v>0</v>
      </c>
      <c r="I141" s="14">
        <v>3344</v>
      </c>
      <c r="J141" s="14">
        <v>3157</v>
      </c>
      <c r="K141" s="14">
        <v>25</v>
      </c>
      <c r="L141" s="14">
        <v>103474</v>
      </c>
      <c r="M141" s="9" t="s">
        <v>1612</v>
      </c>
    </row>
    <row r="142" spans="1:13" ht="15" customHeight="1">
      <c r="A142" s="5" t="s">
        <v>1637</v>
      </c>
      <c r="B142" s="5" t="s">
        <v>1186</v>
      </c>
      <c r="C142" s="7" t="s">
        <v>682</v>
      </c>
      <c r="D142" s="8" t="s">
        <v>3100</v>
      </c>
      <c r="E142" s="12">
        <v>44805</v>
      </c>
      <c r="F142" s="12">
        <v>44986</v>
      </c>
      <c r="G142" s="13">
        <v>50000</v>
      </c>
      <c r="H142" s="14">
        <v>0</v>
      </c>
      <c r="I142" s="14">
        <v>1520</v>
      </c>
      <c r="J142" s="14">
        <v>1435</v>
      </c>
      <c r="K142" s="14">
        <v>25</v>
      </c>
      <c r="L142" s="14">
        <v>47020</v>
      </c>
      <c r="M142" s="9" t="s">
        <v>1611</v>
      </c>
    </row>
    <row r="143" spans="1:13">
      <c r="A143" s="5" t="s">
        <v>1656</v>
      </c>
      <c r="B143" s="5" t="s">
        <v>1186</v>
      </c>
      <c r="C143" s="7" t="s">
        <v>682</v>
      </c>
      <c r="D143" s="8" t="s">
        <v>3100</v>
      </c>
      <c r="E143" s="12">
        <v>44805</v>
      </c>
      <c r="F143" s="12">
        <v>44986</v>
      </c>
      <c r="G143" s="13">
        <v>40000</v>
      </c>
      <c r="H143" s="14">
        <v>0</v>
      </c>
      <c r="I143" s="14">
        <v>1216</v>
      </c>
      <c r="J143" s="14">
        <v>1148</v>
      </c>
      <c r="K143" s="14">
        <v>25</v>
      </c>
      <c r="L143" s="14">
        <v>37611</v>
      </c>
      <c r="M143" s="9" t="s">
        <v>1612</v>
      </c>
    </row>
    <row r="144" spans="1:13">
      <c r="A144" s="5" t="s">
        <v>1903</v>
      </c>
      <c r="B144" s="5" t="s">
        <v>199</v>
      </c>
      <c r="C144" s="7" t="s">
        <v>682</v>
      </c>
      <c r="D144" s="8" t="s">
        <v>3100</v>
      </c>
      <c r="E144" s="12">
        <v>44713</v>
      </c>
      <c r="F144" s="12">
        <v>44896</v>
      </c>
      <c r="G144" s="13">
        <v>35000</v>
      </c>
      <c r="H144" s="14">
        <v>0</v>
      </c>
      <c r="I144" s="14">
        <v>1064</v>
      </c>
      <c r="J144" s="14">
        <v>1004.5</v>
      </c>
      <c r="K144" s="14">
        <v>25</v>
      </c>
      <c r="L144" s="14">
        <v>32906.5</v>
      </c>
      <c r="M144" s="9" t="s">
        <v>1611</v>
      </c>
    </row>
    <row r="145" spans="1:13">
      <c r="A145" s="5" t="s">
        <v>1647</v>
      </c>
      <c r="B145" s="5" t="s">
        <v>199</v>
      </c>
      <c r="C145" s="7" t="s">
        <v>682</v>
      </c>
      <c r="D145" s="8" t="s">
        <v>3100</v>
      </c>
      <c r="E145" s="12">
        <v>44805</v>
      </c>
      <c r="F145" s="12">
        <v>44986</v>
      </c>
      <c r="G145" s="13">
        <v>35000</v>
      </c>
      <c r="H145" s="14">
        <v>0</v>
      </c>
      <c r="I145" s="14">
        <v>1064</v>
      </c>
      <c r="J145" s="14">
        <v>1004.5</v>
      </c>
      <c r="K145" s="14">
        <v>25</v>
      </c>
      <c r="L145" s="14">
        <v>32906.5</v>
      </c>
      <c r="M145" s="9" t="s">
        <v>1611</v>
      </c>
    </row>
    <row r="146" spans="1:13">
      <c r="A146" s="5" t="s">
        <v>1901</v>
      </c>
      <c r="B146" s="5" t="s">
        <v>199</v>
      </c>
      <c r="C146" s="7" t="s">
        <v>682</v>
      </c>
      <c r="D146" s="8" t="s">
        <v>3100</v>
      </c>
      <c r="E146" s="12">
        <v>44713</v>
      </c>
      <c r="F146" s="12">
        <v>44896</v>
      </c>
      <c r="G146" s="13">
        <v>35000</v>
      </c>
      <c r="H146" s="14">
        <v>0</v>
      </c>
      <c r="I146" s="14">
        <v>1064</v>
      </c>
      <c r="J146" s="14">
        <v>1004.5</v>
      </c>
      <c r="K146" s="14">
        <v>25</v>
      </c>
      <c r="L146" s="14">
        <v>32906.5</v>
      </c>
      <c r="M146" s="9" t="s">
        <v>1612</v>
      </c>
    </row>
    <row r="147" spans="1:13">
      <c r="A147" s="5" t="s">
        <v>1895</v>
      </c>
      <c r="B147" s="5" t="s">
        <v>199</v>
      </c>
      <c r="C147" s="7" t="s">
        <v>682</v>
      </c>
      <c r="D147" s="8" t="s">
        <v>3100</v>
      </c>
      <c r="E147" s="12">
        <v>44713</v>
      </c>
      <c r="F147" s="12">
        <v>44896</v>
      </c>
      <c r="G147" s="13">
        <v>35000</v>
      </c>
      <c r="H147" s="14">
        <v>0</v>
      </c>
      <c r="I147" s="14">
        <v>1064</v>
      </c>
      <c r="J147" s="14">
        <v>1004.5</v>
      </c>
      <c r="K147" s="14">
        <v>25</v>
      </c>
      <c r="L147" s="14">
        <v>32906.5</v>
      </c>
      <c r="M147" s="9" t="s">
        <v>1612</v>
      </c>
    </row>
    <row r="148" spans="1:13">
      <c r="A148" s="5" t="s">
        <v>1914</v>
      </c>
      <c r="B148" s="5" t="s">
        <v>199</v>
      </c>
      <c r="C148" s="8" t="s">
        <v>682</v>
      </c>
      <c r="D148" s="8" t="s">
        <v>3100</v>
      </c>
      <c r="E148" s="12">
        <v>44713</v>
      </c>
      <c r="F148" s="12">
        <v>44896</v>
      </c>
      <c r="G148" s="13">
        <v>35000</v>
      </c>
      <c r="H148" s="14">
        <v>0</v>
      </c>
      <c r="I148" s="14">
        <v>1064</v>
      </c>
      <c r="J148" s="14">
        <v>1004.5</v>
      </c>
      <c r="K148" s="14">
        <v>25</v>
      </c>
      <c r="L148" s="14">
        <v>32906.5</v>
      </c>
      <c r="M148" s="11" t="s">
        <v>1611</v>
      </c>
    </row>
    <row r="149" spans="1:13">
      <c r="A149" s="5" t="s">
        <v>1652</v>
      </c>
      <c r="B149" s="5" t="s">
        <v>1653</v>
      </c>
      <c r="C149" s="8" t="s">
        <v>682</v>
      </c>
      <c r="D149" s="8" t="s">
        <v>3100</v>
      </c>
      <c r="E149" s="12">
        <v>44805</v>
      </c>
      <c r="F149" s="12">
        <v>44986</v>
      </c>
      <c r="G149" s="13">
        <v>30000</v>
      </c>
      <c r="H149" s="14">
        <v>0</v>
      </c>
      <c r="I149" s="14">
        <v>912</v>
      </c>
      <c r="J149" s="14">
        <v>861</v>
      </c>
      <c r="K149" s="14">
        <v>25</v>
      </c>
      <c r="L149" s="14">
        <v>28202</v>
      </c>
      <c r="M149" s="11" t="s">
        <v>1611</v>
      </c>
    </row>
    <row r="150" spans="1:13">
      <c r="A150" s="5" t="s">
        <v>1601</v>
      </c>
      <c r="B150" s="5" t="s">
        <v>199</v>
      </c>
      <c r="C150" s="8" t="s">
        <v>682</v>
      </c>
      <c r="D150" s="8" t="s">
        <v>3100</v>
      </c>
      <c r="E150" s="12">
        <v>44774</v>
      </c>
      <c r="F150" s="12">
        <v>44958</v>
      </c>
      <c r="G150" s="13">
        <v>20000</v>
      </c>
      <c r="H150" s="14">
        <v>0</v>
      </c>
      <c r="I150" s="14">
        <v>608</v>
      </c>
      <c r="J150" s="14">
        <v>574</v>
      </c>
      <c r="K150" s="14">
        <v>25</v>
      </c>
      <c r="L150" s="14">
        <v>18793</v>
      </c>
      <c r="M150" s="11" t="s">
        <v>1611</v>
      </c>
    </row>
    <row r="151" spans="1:13" ht="15" customHeight="1">
      <c r="A151" s="5" t="s">
        <v>1654</v>
      </c>
      <c r="B151" s="5" t="s">
        <v>132</v>
      </c>
      <c r="C151" s="7" t="s">
        <v>1125</v>
      </c>
      <c r="D151" s="8" t="s">
        <v>3100</v>
      </c>
      <c r="E151" s="12">
        <v>44805</v>
      </c>
      <c r="F151" s="12">
        <v>44986</v>
      </c>
      <c r="G151" s="13">
        <v>115000</v>
      </c>
      <c r="H151" s="14">
        <v>0</v>
      </c>
      <c r="I151" s="14">
        <v>3496</v>
      </c>
      <c r="J151" s="14">
        <v>3300.5</v>
      </c>
      <c r="K151" s="14">
        <v>25</v>
      </c>
      <c r="L151" s="14">
        <v>108178.5</v>
      </c>
      <c r="M151" s="9" t="s">
        <v>1611</v>
      </c>
    </row>
    <row r="152" spans="1:13" ht="15" customHeight="1">
      <c r="A152" s="5" t="s">
        <v>2034</v>
      </c>
      <c r="B152" s="5" t="s">
        <v>199</v>
      </c>
      <c r="C152" s="7" t="s">
        <v>1125</v>
      </c>
      <c r="D152" s="8" t="s">
        <v>3100</v>
      </c>
      <c r="E152" s="12">
        <v>44652</v>
      </c>
      <c r="F152" s="12">
        <v>44835</v>
      </c>
      <c r="G152" s="13">
        <v>50000</v>
      </c>
      <c r="H152" s="14">
        <v>0</v>
      </c>
      <c r="I152" s="14">
        <v>1520</v>
      </c>
      <c r="J152" s="14">
        <v>1435</v>
      </c>
      <c r="K152" s="14">
        <v>25</v>
      </c>
      <c r="L152" s="14">
        <v>47020</v>
      </c>
      <c r="M152" s="9" t="s">
        <v>1612</v>
      </c>
    </row>
    <row r="153" spans="1:13" ht="15" customHeight="1">
      <c r="A153" s="5" t="s">
        <v>1187</v>
      </c>
      <c r="B153" s="5" t="s">
        <v>1186</v>
      </c>
      <c r="C153" s="6" t="s">
        <v>1125</v>
      </c>
      <c r="D153" s="8" t="s">
        <v>3100</v>
      </c>
      <c r="E153" s="12">
        <v>44682</v>
      </c>
      <c r="F153" s="12">
        <v>44866</v>
      </c>
      <c r="G153" s="13">
        <v>40000</v>
      </c>
      <c r="H153" s="14">
        <v>0</v>
      </c>
      <c r="I153" s="14">
        <v>1216</v>
      </c>
      <c r="J153" s="14">
        <v>1148</v>
      </c>
      <c r="K153" s="14">
        <v>25</v>
      </c>
      <c r="L153" s="14">
        <v>37611</v>
      </c>
      <c r="M153" s="10" t="s">
        <v>1611</v>
      </c>
    </row>
    <row r="154" spans="1:13">
      <c r="A154" s="5" t="s">
        <v>1196</v>
      </c>
      <c r="B154" s="5" t="s">
        <v>1186</v>
      </c>
      <c r="C154" s="8" t="s">
        <v>1125</v>
      </c>
      <c r="D154" s="8" t="s">
        <v>3100</v>
      </c>
      <c r="E154" s="12">
        <v>44682</v>
      </c>
      <c r="F154" s="12">
        <v>44866</v>
      </c>
      <c r="G154" s="13">
        <v>40000</v>
      </c>
      <c r="H154" s="14">
        <v>0</v>
      </c>
      <c r="I154" s="14">
        <v>1216</v>
      </c>
      <c r="J154" s="14">
        <v>1148</v>
      </c>
      <c r="K154" s="14">
        <v>25</v>
      </c>
      <c r="L154" s="14">
        <v>37611</v>
      </c>
      <c r="M154" s="11" t="s">
        <v>1611</v>
      </c>
    </row>
    <row r="155" spans="1:13">
      <c r="A155" s="5" t="s">
        <v>1934</v>
      </c>
      <c r="B155" s="5" t="s">
        <v>1186</v>
      </c>
      <c r="C155" s="8" t="s">
        <v>1125</v>
      </c>
      <c r="D155" s="8" t="s">
        <v>3100</v>
      </c>
      <c r="E155" s="12">
        <v>44682</v>
      </c>
      <c r="F155" s="12">
        <v>44866</v>
      </c>
      <c r="G155" s="13">
        <v>40000</v>
      </c>
      <c r="H155" s="14">
        <v>0</v>
      </c>
      <c r="I155" s="14">
        <v>1216</v>
      </c>
      <c r="J155" s="14">
        <v>1148</v>
      </c>
      <c r="K155" s="14">
        <v>25</v>
      </c>
      <c r="L155" s="14">
        <v>37611</v>
      </c>
      <c r="M155" s="11" t="s">
        <v>1611</v>
      </c>
    </row>
    <row r="156" spans="1:13">
      <c r="A156" s="5" t="s">
        <v>1189</v>
      </c>
      <c r="B156" s="5" t="s">
        <v>1186</v>
      </c>
      <c r="C156" s="8" t="s">
        <v>1125</v>
      </c>
      <c r="D156" s="8" t="s">
        <v>3100</v>
      </c>
      <c r="E156" s="12">
        <v>44682</v>
      </c>
      <c r="F156" s="12">
        <v>44866</v>
      </c>
      <c r="G156" s="13">
        <v>40000</v>
      </c>
      <c r="H156" s="14">
        <v>0</v>
      </c>
      <c r="I156" s="14">
        <v>1216</v>
      </c>
      <c r="J156" s="14">
        <v>1148</v>
      </c>
      <c r="K156" s="14">
        <v>25</v>
      </c>
      <c r="L156" s="14">
        <v>37611</v>
      </c>
      <c r="M156" s="11" t="s">
        <v>1611</v>
      </c>
    </row>
    <row r="157" spans="1:13">
      <c r="A157" s="5" t="s">
        <v>1191</v>
      </c>
      <c r="B157" s="5" t="s">
        <v>1186</v>
      </c>
      <c r="C157" s="8" t="s">
        <v>1125</v>
      </c>
      <c r="D157" s="8" t="s">
        <v>3100</v>
      </c>
      <c r="E157" s="12">
        <v>44682</v>
      </c>
      <c r="F157" s="12">
        <v>44866</v>
      </c>
      <c r="G157" s="13">
        <v>40000</v>
      </c>
      <c r="H157" s="14">
        <v>0</v>
      </c>
      <c r="I157" s="14">
        <v>1216</v>
      </c>
      <c r="J157" s="14">
        <v>1148</v>
      </c>
      <c r="K157" s="14">
        <v>25</v>
      </c>
      <c r="L157" s="14">
        <v>37611</v>
      </c>
      <c r="M157" s="11" t="s">
        <v>1611</v>
      </c>
    </row>
    <row r="158" spans="1:13">
      <c r="A158" s="5" t="s">
        <v>1194</v>
      </c>
      <c r="B158" s="5" t="s">
        <v>1186</v>
      </c>
      <c r="C158" s="8" t="s">
        <v>1125</v>
      </c>
      <c r="D158" s="8" t="s">
        <v>3100</v>
      </c>
      <c r="E158" s="12">
        <v>44682</v>
      </c>
      <c r="F158" s="12">
        <v>44866</v>
      </c>
      <c r="G158" s="13">
        <v>40000</v>
      </c>
      <c r="H158" s="14">
        <v>0</v>
      </c>
      <c r="I158" s="14">
        <v>1216</v>
      </c>
      <c r="J158" s="14">
        <v>1148</v>
      </c>
      <c r="K158" s="14">
        <v>25</v>
      </c>
      <c r="L158" s="14">
        <v>37611</v>
      </c>
      <c r="M158" s="11" t="s">
        <v>1611</v>
      </c>
    </row>
    <row r="159" spans="1:13">
      <c r="A159" s="5" t="s">
        <v>1192</v>
      </c>
      <c r="B159" s="5" t="s">
        <v>1185</v>
      </c>
      <c r="C159" s="8" t="s">
        <v>1184</v>
      </c>
      <c r="D159" s="8" t="s">
        <v>3100</v>
      </c>
      <c r="E159" s="12">
        <v>44682</v>
      </c>
      <c r="F159" s="12">
        <v>44866</v>
      </c>
      <c r="G159" s="13">
        <v>40000</v>
      </c>
      <c r="H159" s="14">
        <v>0</v>
      </c>
      <c r="I159" s="14">
        <v>1216</v>
      </c>
      <c r="J159" s="14">
        <v>1148</v>
      </c>
      <c r="K159" s="14">
        <v>25</v>
      </c>
      <c r="L159" s="14">
        <v>37611</v>
      </c>
      <c r="M159" s="11" t="s">
        <v>1612</v>
      </c>
    </row>
    <row r="160" spans="1:13">
      <c r="A160" s="1" t="s">
        <v>1268</v>
      </c>
      <c r="B160" s="2">
        <f>SUBTOTAL(103,TJULIO4661019[CARGO])</f>
        <v>152</v>
      </c>
      <c r="C160" s="3"/>
      <c r="D160" s="3"/>
      <c r="E160" s="3"/>
      <c r="F160" s="3"/>
      <c r="G160" s="64">
        <f>SUBTOTAL(109,TJULIO4661019[INGRESO BRUTO])</f>
        <v>9962283.3300000001</v>
      </c>
      <c r="H160" s="4">
        <f>SUBTOTAL(109,TJULIO4661019[ISR])</f>
        <v>47315.240000000005</v>
      </c>
      <c r="I160" s="4">
        <f>SUBTOTAL(109,TJULIO4661019[SFS])</f>
        <v>300748.20999999996</v>
      </c>
      <c r="J160" s="4">
        <f>SUBTOTAL(109,TJULIO4661019[AFP])</f>
        <v>285917.54000000004</v>
      </c>
      <c r="K160" s="4">
        <f>SUBTOTAL(109,TJULIO4661019[OTROS DESC])</f>
        <v>73508.609999999986</v>
      </c>
      <c r="L160" s="4">
        <f>SUBTOTAL(109,TJULIO4661019[INGRESO NETO])</f>
        <v>9254793.7300000004</v>
      </c>
      <c r="M160" s="4"/>
    </row>
    <row r="161" spans="1:13">
      <c r="B161" s="28"/>
      <c r="C161" s="29"/>
      <c r="D161" s="29"/>
      <c r="E161" s="29"/>
      <c r="F161" s="29"/>
      <c r="G161" s="30"/>
      <c r="H161" s="30"/>
      <c r="I161" s="30"/>
      <c r="J161" s="30"/>
      <c r="K161" s="30"/>
      <c r="L161" s="30"/>
      <c r="M161" s="29"/>
    </row>
    <row r="162" spans="1:13">
      <c r="A162" s="31"/>
      <c r="B162" s="28"/>
      <c r="C162" s="29"/>
      <c r="D162" s="29"/>
      <c r="E162" s="29"/>
      <c r="F162" s="29"/>
      <c r="G162" s="30"/>
      <c r="H162" s="30"/>
      <c r="I162" s="30"/>
      <c r="J162" s="30"/>
      <c r="K162" s="30"/>
      <c r="L162" s="30"/>
      <c r="M162" s="29"/>
    </row>
    <row r="163" spans="1:13">
      <c r="A163" s="31"/>
      <c r="B163" s="28"/>
      <c r="C163" s="29"/>
      <c r="D163" s="29"/>
      <c r="E163" s="29"/>
      <c r="F163" s="29"/>
      <c r="G163" s="30"/>
      <c r="H163" s="30"/>
      <c r="I163" s="30"/>
      <c r="J163" s="30"/>
      <c r="K163" s="30"/>
      <c r="L163" s="30"/>
      <c r="M163" s="29"/>
    </row>
    <row r="164" spans="1:13">
      <c r="A164" s="31"/>
      <c r="B164" s="28"/>
      <c r="C164" s="29"/>
      <c r="D164" s="29"/>
      <c r="E164" s="29"/>
      <c r="F164" s="29"/>
      <c r="G164" s="30"/>
      <c r="H164" s="30"/>
      <c r="I164" s="30"/>
      <c r="J164" s="30"/>
      <c r="K164" s="30"/>
      <c r="L164" s="30"/>
      <c r="M164" s="29"/>
    </row>
    <row r="165" spans="1:13">
      <c r="A165" s="24" t="s">
        <v>1615</v>
      </c>
      <c r="B165" s="24"/>
      <c r="C165" s="29"/>
      <c r="D165" s="29"/>
      <c r="E165" s="29"/>
      <c r="F165" s="29"/>
      <c r="G165" s="30"/>
      <c r="H165" s="30"/>
      <c r="I165" s="30"/>
      <c r="J165" s="30"/>
      <c r="K165" s="30"/>
      <c r="L165" s="30"/>
      <c r="M165" s="29"/>
    </row>
    <row r="166" spans="1:13">
      <c r="A166" s="21" t="s">
        <v>1614</v>
      </c>
      <c r="B166" s="21"/>
      <c r="E166" s="29"/>
      <c r="F166" s="29"/>
      <c r="G166" s="30"/>
      <c r="H166" s="30"/>
      <c r="I166" s="30"/>
      <c r="J166" s="30"/>
      <c r="K166" s="30"/>
      <c r="L166" s="30"/>
      <c r="M166" s="29"/>
    </row>
    <row r="167" spans="1:13">
      <c r="A167" s="21"/>
      <c r="B167" s="21"/>
      <c r="E167" s="29"/>
      <c r="F167" s="29"/>
      <c r="G167" s="30"/>
      <c r="H167" s="30"/>
      <c r="I167" s="30"/>
      <c r="J167" s="30"/>
      <c r="K167" s="30"/>
      <c r="L167" s="30"/>
      <c r="M167" s="29"/>
    </row>
  </sheetData>
  <conditionalFormatting sqref="B161:B165 A8:A159">
    <cfRule type="duplicateValues" dxfId="30" priority="2"/>
  </conditionalFormatting>
  <conditionalFormatting sqref="A161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3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config</vt:lpstr>
      <vt:lpstr>MES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2022-10-10T18:01:08Z</cp:lastPrinted>
  <dcterms:created xsi:type="dcterms:W3CDTF">2020-10-09T15:18:56Z</dcterms:created>
  <dcterms:modified xsi:type="dcterms:W3CDTF">2022-10-10T19:48:19Z</dcterms:modified>
</cp:coreProperties>
</file>